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ATURS" sheetId="1" r:id="rId1"/>
    <sheet name="15.1. pielikums" sheetId="2" r:id="rId2"/>
    <sheet name="15.2. pielikums" sheetId="3" r:id="rId3"/>
    <sheet name="15.3. pielikums" sheetId="4" r:id="rId4"/>
    <sheet name="15.4. pielikums" sheetId="5" r:id="rId5"/>
    <sheet name="15.4.1. pielikums" sheetId="6" r:id="rId6"/>
    <sheet name="15.4.2. pielikums" sheetId="7" r:id="rId7"/>
    <sheet name="15.4.3. pielikums" sheetId="8" r:id="rId8"/>
  </sheets>
  <definedNames/>
  <calcPr fullCalcOnLoad="1"/>
</workbook>
</file>

<file path=xl/sharedStrings.xml><?xml version="1.0" encoding="utf-8"?>
<sst xmlns="http://schemas.openxmlformats.org/spreadsheetml/2006/main" count="171" uniqueCount="119">
  <si>
    <t>SATURS</t>
  </si>
  <si>
    <t>Nosaukums</t>
  </si>
  <si>
    <t xml:space="preserve">Pielikuma Nr. </t>
  </si>
  <si>
    <t>UZ SATURU</t>
  </si>
  <si>
    <t>Speciālisti</t>
  </si>
  <si>
    <t>Speciālistu (slodžu) skaits</t>
  </si>
  <si>
    <t>Veselības apdrošināšanas izmaksas gadā, euro*</t>
  </si>
  <si>
    <t>AB pakalpojuma mājoklī sniedzējs</t>
  </si>
  <si>
    <t>Pakalpojuma koordinators/ sociālais darbinieks</t>
  </si>
  <si>
    <t>Kopā:</t>
  </si>
  <si>
    <t>5=4/2</t>
  </si>
  <si>
    <t>6=5/365 dienas gadā</t>
  </si>
  <si>
    <t>Speciālists</t>
  </si>
  <si>
    <t>Supervīzijas cena vienam darbiniekam, euro/gadā*</t>
  </si>
  <si>
    <t>Darba laiks gadā**</t>
  </si>
  <si>
    <t>4=2/3</t>
  </si>
  <si>
    <t>5=4 (vidējais)</t>
  </si>
  <si>
    <t>7=5*6</t>
  </si>
  <si>
    <t>Sociālā darba speciālisti ****</t>
  </si>
  <si>
    <t>Izmaksu pozīcija</t>
  </si>
  <si>
    <t>Cena, euro</t>
  </si>
  <si>
    <t>Stundu skaits</t>
  </si>
  <si>
    <t>Izmaksas par vienu klientu, euro/h</t>
  </si>
  <si>
    <t>Aprēķini</t>
  </si>
  <si>
    <t>Paskaidrojums</t>
  </si>
  <si>
    <t>Apraksts</t>
  </si>
  <si>
    <t>Administrēšanas izmaksas 10%</t>
  </si>
  <si>
    <t xml:space="preserve"> Slodze</t>
  </si>
  <si>
    <t>Aprēķins</t>
  </si>
  <si>
    <t>euro</t>
  </si>
  <si>
    <t>Atlīdzības izmaksas kopā</t>
  </si>
  <si>
    <t>1089.14 euro mēnesī x 12 mēneši = 13 069.68 euro gadā/ 11 mēneši = 1188.15 euro mēnesī / 166.8 stundas = 7.12 euro stundā, t.sk. atlīdzība speciālistam 6.53 euro un uzkrājums atvaļinājumam 0.59 euro (7.12 euro - 6.53 euro).</t>
  </si>
  <si>
    <t>Atlīdzība (darba samaksa + VSAOI (DD soc.nod)): darba alga speciālistiem un apkalpojošam personālam, kas nodrošina pakalpojuma sniegšanu, ieskaitot VSAOI, sociālās garantijas un atvaļinājumu</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</si>
  <si>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</si>
  <si>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4=3*213.43 euro</t>
  </si>
  <si>
    <t>Izmēģinājumprojekta aprobēšanai izstrādātās AB pakalpojuma mājoklī cenas</t>
  </si>
  <si>
    <t>**** Sociālā darba speciālisti - sociālais darbinieks.</t>
  </si>
  <si>
    <t>AB pakalpojuma mājoklī pārējās nodrošināšanas izmaksas (10% administrēšanas izmaksas)*</t>
  </si>
  <si>
    <r>
      <t xml:space="preserve">* 1) </t>
    </r>
    <r>
      <rPr>
        <b/>
        <u val="single"/>
        <sz val="11"/>
        <color indexed="8"/>
        <rFont val="Times New Roman"/>
        <family val="1"/>
      </rPr>
      <t>Paskaidrojums</t>
    </r>
    <r>
      <rPr>
        <sz val="11"/>
        <color indexed="8"/>
        <rFont val="Times New Roman"/>
        <family val="1"/>
      </rPr>
      <t xml:space="preserve">: Pamatojoties uz Sociālo pakalpojumu un sociālās palīdzības likuma 13. panta otrās daļas 3 prim punktu, aprēķinot AB pakalpojuma mājoklī vienas vienības izmaksas izmēģinājumprojektam, tiek pieņemts, ka administrēšanas izdevumiem tiek novirzīti 10 % no kopējām aprēķinātajām atlīdzības izmaksām pakalpojuma nodrošināšanā iesaistītajiem speciālistiem. Administrēšanas izdevumus pakalpojumu sniedzējs var novirzīt atalgojumam (grāmatvedis, projekta vadītājs, pakalpojuma vadītājs), komunālajiem pakalpojumiem un telpu īrei, sakaru pakalpojumiem, biroja un kancelejas precēm utt., respektīvi visiem izdevumiem, kas rodas, lai nodrošinātu attiecīgā pakalpojuma ieviešanu. </t>
    </r>
  </si>
  <si>
    <r>
      <t xml:space="preserve">AB pakalpojuma mājoklī sniedzēja profesija izmēģinājumprojektā tiek pielīdzināta universālajam asistentam, līdz ar to AB pakalpojuma mājoklī sniedzējam atlīdzības izmaksas, saskaņā ar MK 30.11.2010. noteikumiem Nr. 1075, klasificējas 39.saimē "Sociālais darbs" II A līmenī (līmeņa raksturojums - strādā patstāvīgi, veic sociālo rehabilitāciju - veic sociālo rehabilitāciju atsevišķā jomā, nodrošina klienta aprūpes īstenošanu atbilstoši plānam). 
AB pakalpojuma mājoklī sniedzējam saskaņā ar MK 29.01.2013. noteikumu Nr. 66 2.pielikumu attiecināma – 4. mēnešalgu grupa 3. maksimālā kategorija.  
AB pakalpojuma mājoklī sniedzēja atalgojums:
1) 705 euro +  176.25 euro (piemaksa 25%) = 881.25 euro.mēn.                                                             2) 881.25 euro + 207.89 euro (VSAOI 23.59 % ) = 1089.14 euro/mēn </t>
    </r>
    <r>
      <rPr>
        <sz val="11"/>
        <rFont val="Times New Roman"/>
        <family val="1"/>
      </rPr>
      <t xml:space="preserve">                                         
3) 1089.14  euro/1 klients /30 dienas = 36.30 euro x 2,19 slodzes = 79,50 euro/dienā</t>
    </r>
  </si>
  <si>
    <t>Rādītāji</t>
  </si>
  <si>
    <t xml:space="preserve">AB pakalpojuma mājoklī </t>
  </si>
  <si>
    <t>Finansējums</t>
  </si>
  <si>
    <t>mērvienība</t>
  </si>
  <si>
    <t xml:space="preserve"> cena</t>
  </si>
  <si>
    <t xml:space="preserve"> apjoms</t>
  </si>
  <si>
    <t>Iepazīšanās periods (max 72 stundas)</t>
  </si>
  <si>
    <t>stunda</t>
  </si>
  <si>
    <t>Pakalpojuma saņemšanas periods (max 12 diennaktis)</t>
  </si>
  <si>
    <t>diennakts</t>
  </si>
  <si>
    <r>
      <t xml:space="preserve">AB pakalpojuma mājoklī nodrošināšanai </t>
    </r>
    <r>
      <rPr>
        <b/>
        <sz val="12"/>
        <color indexed="8"/>
        <rFont val="Times New Roman"/>
        <family val="1"/>
      </rPr>
      <t>līgumā plānotais finansējums</t>
    </r>
  </si>
  <si>
    <t>Atlikušais finansējums</t>
  </si>
  <si>
    <t>Izmēģinājumprojekta aprobācijai nepieciešamā finansējuma aprēķins</t>
  </si>
  <si>
    <t>Ar pakalpojuma administrēšanu,  prasību nodrošināšanu saistītās izmaksas  kopā</t>
  </si>
  <si>
    <t>Personu ar GRT skaits izmēģinājumprojektā</t>
  </si>
  <si>
    <t>AB pakalpojums mājoklī personām ar GRT</t>
  </si>
  <si>
    <t>AB pakalpojuma mājoklī personām ar GRT vienas vienības izmaksu aprēķins izmēģinājumprojektam (iepazīšanās periods)</t>
  </si>
  <si>
    <t>AB pakalpojuma mājoklī personām ar GRT vienas vienības izmaksu aprēķins izmēģinājumprojektam (viena diennakts)</t>
  </si>
  <si>
    <t>Apmācību izmaksu aprēķins AB pakalpojuma mājoklī personām ar GRT sniedzējiem</t>
  </si>
  <si>
    <t>AB pakalpojuma mājoklī personām ar GRT vienas vienības izmaksu  aprēķins izmēģinājumprojektam (iepazīšanās periods)</t>
  </si>
  <si>
    <t>AB pakalpojuma mājoklī personām ar GRT vienas vienības izmaksu  aprēķins izmēģinājumprojektam (viena diennakts)</t>
  </si>
  <si>
    <t>Veselības apdrošināšanas izmaksu aprēķins AB pakalpojuma mājoklī personām ar GRT sniegšanā iesaistītajiem speciālistiem</t>
  </si>
  <si>
    <t xml:space="preserve">Atelpas brīža pakalpojuma mājoklī pilngadīgām personām ar garīga rakstura traucējumiem vienas vienības izmaksu aprēķins </t>
  </si>
  <si>
    <t>2021.gadā vidēji 166.8 darba stundas mēnesī.Vidējo darba stundu skaitu aprēķina pēc formulas  - darba laika kalendāra kopējo darba stundu skaitu dala ar 12 mēnešiem. Atbilstoši 2021.gadā ir 2002 darba stundas, vidēji mēnesī 166.8 stundas (pie 40 stundu nedēļas).                                                                                                                
AB pakalpojuma mājoklī sniedzēja profesija izmēģinājumprojektā tiek pielīdzināta universālajam asistentam, līdz ar to AB pakalpojuma mājoklī sniedzējam atlīdzības izmaksas, saskaņā ar MK 30.11.2010. noteikumiem Nr. 1075, klasificējas 39.saimē II A līmenī. 
AB pakalpojuma mājoklī sniedzējam, saskaņā ar MK 29.01.2013. noteikumu Nr. 66 2.pielikumu attiecināma – 4. mēnešalgu grupa 3. maksimālā kateogorija.                                                                         
Papildus AB pakalpojuma mājoklī sniedzējam, saskaņā ar MK 29.01.2013. noteikumu Nr. 66 31. punktu, tiek maksāta piemaksa līdz 25 % apmērā no mēneša atalgojuma (jo amata pienākumi tiek daļēji pielīdzināti  sociālā darba speciālista darbam ilgstošas sociālās aprūpes un sociālās rehabilitācijas institūcijā pieaugušām personām garīga rakstura traucējumiem).                                             
AB pakalpojuma mājoklī sniedzēja atalgojums:
1) 705 euro +  176.25 euro (piemaksa 25%) = 881.25 euro.mēn.                                                              
2) 881.25 euro + 207.89 euro (VSAOI 23.59 % ) = 1089.14 euro/mēn.                                           
3) Atlīdzības izdevumi mēnesī 1089.14 euro/166.8 stundas = 6.53  euro/h</t>
  </si>
  <si>
    <r>
      <rPr>
        <sz val="12"/>
        <rFont val="Times New Roman"/>
        <family val="1"/>
      </rPr>
      <t xml:space="preserve">2021.gadā vidēji 166.8 darba stundas mēnesī.Vidējo darba stundu skaitu aprēķina pēc formulas  - darba laika kalendāra kopējo darba stundu skaitu dala ar 12 mēnešiem. Atbilstoši 2021.gadā ir 2002 darba stundas, vidēji mēnesī 166.8 stundas (pie 40 stundu nedēļas).  Sociālais darbinieks saskaņā ar MK 30.11.2010. noteikumiem Nr. 1075 klasificējas 39.saimē, III A līmenī. Sociālajam darbiniekam saskaņā ar MK 29.01.2013. noteikumu Nr. 66 2. pielikumu piemērojama – 8. mēnešalgu grupa 3. maksimālā kateogorija. Papildus sociālajam darbiniekam saskaņā ar MK 29.01.2013. noteikumu Nr. 66 31. punktu tiek maksāta piemaksa līdz 25 % apmērā no mēneša atalgojuma (jo amata pienākumi tiek pielīdzināti sociālā darbinieka darbam ilgstošas sociālās aprūpes un sociālās rehabilitācijas institūcijā  pieaugušām personām ar garīga rakstura traucējumiem). </t>
    </r>
    <r>
      <rPr>
        <sz val="12"/>
        <color indexed="10"/>
        <rFont val="Times New Roman"/>
        <family val="1"/>
      </rPr>
      <t xml:space="preserve">
</t>
    </r>
    <r>
      <rPr>
        <sz val="12"/>
        <rFont val="Times New Roman"/>
        <family val="1"/>
      </rPr>
      <t xml:space="preserve">Sociālā darbinieka atalgojums:                                                                                                    1) 1093 euro + 273.25 eur (piemaksa 25%) = 1366.25 euro         </t>
    </r>
    <r>
      <rPr>
        <sz val="12"/>
        <color indexed="10"/>
        <rFont val="Times New Roman"/>
        <family val="1"/>
      </rPr>
      <t xml:space="preserve">                                                  
</t>
    </r>
    <r>
      <rPr>
        <sz val="12"/>
        <rFont val="Times New Roman"/>
        <family val="1"/>
      </rPr>
      <t xml:space="preserve">2) 1366.25 euro + 322.30 euro (VSAOI 23.59 %)  = 1688.55 euro/mēn.  </t>
    </r>
    <r>
      <rPr>
        <sz val="12"/>
        <color indexed="10"/>
        <rFont val="Times New Roman"/>
        <family val="1"/>
      </rPr>
      <t xml:space="preserve">                                                                                    </t>
    </r>
    <r>
      <rPr>
        <sz val="12"/>
        <rFont val="Times New Roman"/>
        <family val="1"/>
      </rPr>
      <t>3) Atlīdzības izdevumi mēnesī 1688.55  euro / 166.8 stundas = 10,12 euro/h</t>
    </r>
  </si>
  <si>
    <t>1688.55 euro/mēnesī x 12 mēneši = 20 262,6 euro gadā / 11 mēneši = 1842.05 euro mēnesī / 166.8 stundas = 11.04 euro stundā, t.sk. atlīdzība speciālistam 10.12 euro un uzkrājums atvaļinājumam 0.92 euro (11.04 euro - 10.12 euro).</t>
  </si>
  <si>
    <t xml:space="preserve">Pienākumi: 1) nodrošināt personai ar GRT atbilstošu aprūpi un uzraudzību;
2) sadarbībā ar sociālā darbinieku izveidot pakalpojuma sniegšanai nepieciešamo personas ar GRT individuālo aprūpes plānu; 3) nodrošināt līdz šim saņemto pakalpojumu/nodarbību apmeklēšanu, AB pakalpojuma mājoklī saņemšanas laikā;
4) pakalpojuma sniegšanas laikā realizēt individuālajā aprūpes  plānā iekļautās aktivitātes;
5) plānot un nodrošināt personas ar GRT spējām atbilstošu brīvā laika pavadīšanu.
</t>
  </si>
  <si>
    <t>AB pakalpojuma mājoklī personām ar GRT administrēšanas izmaksas</t>
  </si>
  <si>
    <r>
      <t>Kopā</t>
    </r>
    <r>
      <rPr>
        <b/>
        <sz val="11"/>
        <color indexed="8"/>
        <rFont val="Times New Roman"/>
        <family val="1"/>
      </rPr>
      <t>:</t>
    </r>
  </si>
  <si>
    <t>Personu ar GRT skaits, kam plānots sniegt pakalpojumu</t>
  </si>
  <si>
    <t>Veselības apdrošināšanas izmaksas par 1 personu ar GRT gadā, euro</t>
  </si>
  <si>
    <t>Veselības apdrošināšanas izmaksas par 1 personu ar GRT diennaktī, euro</t>
  </si>
  <si>
    <r>
      <t xml:space="preserve">2) </t>
    </r>
    <r>
      <rPr>
        <b/>
        <u val="single"/>
        <sz val="11"/>
        <color indexed="8"/>
        <rFont val="Times New Roman"/>
        <family val="1"/>
      </rPr>
      <t>Aprēķins</t>
    </r>
    <r>
      <rPr>
        <sz val="11"/>
        <color indexed="8"/>
        <rFont val="Times New Roman"/>
        <family val="1"/>
      </rPr>
      <t>:</t>
    </r>
    <r>
      <rPr>
        <sz val="11"/>
        <color indexed="8"/>
        <rFont val="Times New Roman"/>
        <family val="1"/>
      </rPr>
      <t xml:space="preserve"> 97.78 (atlīdzības izmaksas kopā AB pakalpojumam mājoklī</t>
    </r>
    <r>
      <rPr>
        <sz val="11"/>
        <color indexed="8"/>
        <rFont val="Times New Roman"/>
        <family val="1"/>
      </rPr>
      <t xml:space="preserve"> personām ar GRT</t>
    </r>
    <r>
      <rPr>
        <sz val="11"/>
        <color indexed="8"/>
        <rFont val="Times New Roman"/>
        <family val="1"/>
      </rPr>
      <t>) * 10 % (normatīvajos aktos pieņemtais administrēšanas izdevumu apmērs dažādu sociālo pakalpojumu administrēšanai) = 9.78 euro.</t>
    </r>
  </si>
  <si>
    <t>Pārējie darbinieki</t>
  </si>
  <si>
    <r>
      <t xml:space="preserve">AB pakalpojuma mājoklī personām ar GRT nodrošināšanai </t>
    </r>
    <r>
      <rPr>
        <b/>
        <sz val="12"/>
        <color indexed="8"/>
        <rFont val="Times New Roman"/>
        <family val="1"/>
      </rPr>
      <t>nepieciešamais kopējais finansējums</t>
    </r>
  </si>
  <si>
    <t>1. nodevums 
Sākotnējais ziņojums “Atelpas brīža pakalpojuma mājoklī pilngadīgām personām ar garīga rakstura traucējumiem apraksts”</t>
  </si>
  <si>
    <t>AB pakalpojumam mājoklī personām ar GRT izstrādātās pakalpojuma cenas</t>
  </si>
  <si>
    <t>Izmaksas mēnesī (par 1 personu ar GRT)</t>
  </si>
  <si>
    <t>Izmaksas 1 personai ar GRT diennaktī</t>
  </si>
  <si>
    <t>AB pakalpojums mājoklī - pakalpojumu nodrošina katrai personai ar GRT individuāli personas dzīvesvietā vai citā personai ar GRT drošā un piemērotā vidē, kas nav institūcija. Pakalpojuma realizēšanai ir nepieciešami līdz 3 darbiniekiem, atkarībā no pakalpojuma apjoma, lai nodrošinātu personas aprūpi un uzraudzību 24 stundas diennaktī. AB pakalpojuma mājoklī sniedzēji tiek nodarbināti pamatojoties uz Darba likuma 148. panta pirmo daļu. Pārējie speciālisti, kas iesaistīti pakalpojuma nodrošināšanā, tiek nodarbināti summētā darba laika ietvaros. Pakalpojuma sniedzējs saņem aprēķināto vienas diennakts izmaksu summu atbilstoši personu skaitam un kalendāro diennakšu skaitam. Gadā: 365 dienas; 52.14 nedēļas; 2002 darba stundas.</t>
  </si>
  <si>
    <t xml:space="preserve">1089.14 euro mēnesī x 12 mēneši= 13 069.68 euro gadā / 11 mēneši = 1188.15  euro mēnesī / 1 persona ar GRT / 30 dienas =39.61 euro  x 2,19 slodzes = 86,73 euro dienā, t.sk., atlīdzība speciālistam 79,50 euro un uzkrājums atvaļinājumiem  7,23 euro (86,73 euro - 79,50 euro). </t>
  </si>
  <si>
    <t xml:space="preserve">1688.55 euro mēnesī x 12 mēneši= 20 262.60 euro gadā / 11 mēneši = 1842.05  euro mēnesī / 1 persona ar GRT/ 30 dienas = 61.40 euro  x 0.18 slodzes = 11.05 euro dienā, t.sk., atlīdzība speciālistam 10.13 euro un uzkrājums atvaļinājumiem 0.92 euro (11.05 euro - 10.13 euro). </t>
  </si>
  <si>
    <t>AB pakalpojuma mājoklī sniedzēja darba laiks tiek organizēts saskaņā ar Darba likuma 148. panta pirmās daļas noteikumiem, kas paredz, ka darbinieka darba laika ilgums netiek mērīts vai iepriekš noteikts, vai to var noteikt pats darbinieks. Tā kā netiek veikta precīza darbinieka darba laika uzskaite, tiek pieņemts, ka izmēģinājumprojektā vidējais darba stundu apjoms diennaktī ir 12 h. Darbiniekam, izmantojot savas zināšanas un profesionālās iemaņas, kā arī ievērojot Darba likumā noteikto, ir pienākums pašam organizēt savu darba laiku darba dienas ietvaros atkarībā no reālās situācijas darba vietā, kā arī pašam patstāvīgi plānot un noteikt laiku pārtraukumiem, atpūtai, ēšanai un citām aktivitātēm. Pakalpojuma sniedzēja noslodzes aprēķins: 1) pakalpojuma apmērs stundās  diennaktī (uz 1 personu ar GRT) - 12 stundas; 2) pakalpojuma apmērs stundās  gadā (uz 1 personu ar GRT) - 12 stundas * 365 dienas = 4380  stundas; 3) slodžu skaits - 4380 stundas/2002 darba stundas = 2,19  slodzes. Slodžu aprēķins ir noteikts samērīga atalgojuma izmaksu aprēķinam par diennakti, bet faktiski AB pakalpojuma mājoklī sniedzējam tiek maksāts par AB pakalpojuma mājoklī nodrošināšanu diennakti, neatkarīgi no diennaktī nostrādāto stundu skaita.                                                                                                                                    Papildus AB pakalpojuma mājoklī sniedzējam, saskaņā ar MK 29.01.2013. noteikumu Nr. 66 31. punktu, tiek maksāta piemaksa līdz 25 % apmērā no mēneša atalgojuma (jo amata pienākumi tiek daļēji pielīdzināti sociālā darba speciālista darbam ilgstošas sociālās aprūpes un sociālās rehabilitācijas institūcijā pilngadīgām personām ar garīga rakstura traucējumiem).</t>
  </si>
  <si>
    <t xml:space="preserve">Sociālais darbinieks darbam ar vienu personu ar GRT velta līdz vienai stundai diennaktī - AB pakalpojuma mājoklī sniedzēja konsultēšana, dokumentu kārtošana, sazināšanās ar personas ar GRT ikdienas aprūpes nodrošinātāju, atskaišu noformēšana un iesniegšana u.c.). Sociālā darbinieka noslodzes aprēķins: pakalpojuma apmērs stundās diennaktī (uz 1 personu ar GRT) - 1 stunda; pakalpojuma apmērs stundās gadā (uz 1 personu ar GRT) - 1 stunda * 365 dienas = 365 stundas; slodžu skaits - 365 stundas / 2002 darba stundas = 0.18 slodzes. Papildus sociālajam darbiniekam saskaņā ar MK 29.01.2013. noteikumu Nr. 66 31. punktu tiek maksāta piemaksa līdz 25 % apmērā no mēneša atalgojuma (jo amata pienākumi tiek pielīdzināti sociālā darbinieka darbam ilgstošas sociālās aprūpes un sociālās rehabilitācijas institūcijā pilngadīgām personām ar garīga rakstura traucējumiem). </t>
  </si>
  <si>
    <t>AB pakalpojuma mājoklī personām ar GRT vienas vienības izmaksu  aprēķins (viena diennakts)</t>
  </si>
  <si>
    <t>Ar pakalpojuma administrēšanas nodrošināšanu saistītās izmaksas 10%</t>
  </si>
  <si>
    <t>Pamatojoties uz Sociālo pakalpojumu un sociālās palīdzības likuma 13. panta otrās daļas 3 prim punktu, aprēķinot AB pakalpojuma mājoklī vienas vienības izmaksas izmēģinājumprojektam, tiek pieņemts, ka administrēšanas izdevumiem tiek novirzīti 10 % no kopējām aprēķinātajām atlīdzības izmaksām pakalpojuma nodrošināšanā iesaistītajiem speciālistiem. Administrēšanas izdevumus pakalpojumu sniedzējs var novirzīt atalgojumam (grāmatvedis, projekta vadītājs, pakalpojuma vadītājs), komunālajiem pakalpojumiem un telpu īrei, sakaru pakalpojumiem, degvielai, biroja un kancelejas precēm utt., respektīvi visiem izdevumiem, kas rodas, lai nodrošinātu attiecīgā pakalpojuma sniegšanu.</t>
  </si>
  <si>
    <t>8.56 euro/h * 10 % (adm.izmaksas) = 0.78 euro</t>
  </si>
  <si>
    <t>7.12 euro/h + 0.66 euro/h + 0.78 euro = 8.56 euro/h</t>
  </si>
  <si>
    <t>AB pakalpojuma mājoklī personām ar GRT vienas vienības izmaksu aprēķins (viena diennakts)</t>
  </si>
  <si>
    <t>** 2021. gadā 365 dienas.</t>
  </si>
  <si>
    <r>
      <rPr>
        <sz val="12"/>
        <rFont val="Times New Roman"/>
        <family val="1"/>
      </rPr>
      <t>Sociālais darbinieks, piesaistes veidošanas laikā AB pakalpojuma mājoklī ietvaros, darbam ar vienu personu ar GRT velta līdz 4,32 stundām 72 stundu periodā (0,06 h vienas stundas ietvaros). Pienākumi: 1) organizēt AB pakalpojuma mājoklī iepazīšanās periodu; 2) sniegt informāciju personas ar GRT ikdienas aprūpes nodrošinātājam par AB pakalpojuma mājoklī norisi iepazīšanās periodā; 3) sadarbībā ar AB pakalpojuma mājoklī sniedzēju izveidot pakalpojuma sniegšanai nepieciešamo personas ar GRT individuālo aprūpes plānu; 4) sniegt atbalstu un konsultēt AB pakalpojuma mājoklī sniedzēju pakalpojuma sniegšanas laikā iepazīšanās periodā.</t>
    </r>
    <r>
      <rPr>
        <sz val="12"/>
        <color indexed="10"/>
        <rFont val="Times New Roman"/>
        <family val="1"/>
      </rPr>
      <t xml:space="preserve">
</t>
    </r>
  </si>
  <si>
    <t>Supervīzijas izmaksu aprēķins AB pakalpojuma mājoklī personām ar GRT sniegšanā iesaistītajiem speciālistiem</t>
  </si>
  <si>
    <t>Vidējās supervīzijas izmaksas diennaktij (viens darbinieks)</t>
  </si>
  <si>
    <t>Vidējās supervīzijas izmaksas diennaktī par 1 personu ar GRT (visiem darbiniekiem)***</t>
  </si>
  <si>
    <t>Supervīzijas izmaksas diennaktij par 1 personu ar GRT (viens darbinieks)</t>
  </si>
  <si>
    <t>*** Vidējās supervīzijas izmaksas diennaktij aprēķinātas par sociālā darba speciālistu (sociālais darbinieks - 0,18 slodzes) un pārējiem darbiniekiem (AB pakalpojuma mājoklī sniedzējs - 2,19 slodzes) ņemot vērā, ka vienas vienības izmaksu standarta likmes aprēķinā pieņemts, ka pakalpojumu nodrošina visi darbinieki.</t>
  </si>
  <si>
    <t xml:space="preserve">Sociālais darbinieks saskaņā ar MK 30.11.2010. noteikumiem Nr. 1075 klasificējas 39.saimē, III A līmenī.
Sociālajam darbiniekam saskaņā ar MK 29.01.2013. noteikumu Nr. 66 2. pielikumu piemērojama – 8. mēnešalgu grupa 3. maksimālā kateogorija. 
Sociālajam darbiniekam atalgojums mēnesī:                                                    1) 1093 euro + 273.25 eur (piemaksa 25%) = 1366.25 euro                                                           
2) 1366.25 euro + 322.30 euro (VSAOI 23.59 %)  = 1688.55 euro/mēn.                                                                                      3) 1688.55  euro/1 klients /30 dienas = 56.29 euro x 0.18 slodzes = 10.13 euro/dienā
</t>
  </si>
  <si>
    <t>4=3*160 euro</t>
  </si>
  <si>
    <t>Apmācību izmaksas gadā, euro*</t>
  </si>
  <si>
    <t>Apmācību izmaksas par 1 personu ar GRT gadā, euro</t>
  </si>
  <si>
    <t>Apmācību izmaksas  par vienu diennakti 2,19 slodzēm, euro</t>
  </si>
  <si>
    <t>* Apmācību cena vienam darbiniekam ir 160,00 euro/gadā pēc biedrības "Latvijas Samariešu apvienība" cenrāža (obligātās apmācības AB pakalpojuma mājoklī sniedzējiem).</t>
  </si>
  <si>
    <t>Speciālistu skaits</t>
  </si>
  <si>
    <t>* Likuma par iedzīvotāju ienākuma nodokli 8. panta 5 daļa nosaka, ka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Šī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</si>
  <si>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Ar pakalpojuma administrēšanu, prasību nodrošināšanu saistītās izmaksas, kopā:</t>
  </si>
  <si>
    <t xml:space="preserve">Pakalpojuma izmaksas: 1)  kancelejas un biroja preces; 2) transportas (degviela, īre, apkope, adrošināšana u.c.),;  3) inventārs; 4) sakaru pakalpojumi; 5) darba devēja apmaksātie veselības apdrošināšanas izdevumi; 6) supervīziju izdevumi; 7) ar pakalpojuma administrēšanu saistītie izdevumi (pakalpojuma vadība, grāmatvedība u.c.).    </t>
  </si>
  <si>
    <t>15. pielikums</t>
  </si>
  <si>
    <t>15.1. pielikums</t>
  </si>
  <si>
    <t>15.2. pielikums</t>
  </si>
  <si>
    <t>15.3. pielikums</t>
  </si>
  <si>
    <t>15.4. pielikums</t>
  </si>
  <si>
    <t>15.4.1. pielikums</t>
  </si>
  <si>
    <t>15.4.2. pielikums</t>
  </si>
  <si>
    <t>15.4.3. pielikums</t>
  </si>
  <si>
    <t>Apmācību izmaksas AB pakalpojuma mājoklī sniedzējiem (aprēķins 15.4.1. pielikumā)</t>
  </si>
  <si>
    <t>Darba devēja veselības izdevumi (aprēķins 15.4.2. pielikumā)</t>
  </si>
  <si>
    <t>Supervīzijas izmaksas (aprēķins 15.4.3. pielikumā)</t>
  </si>
  <si>
    <t>Aprēķins 15.4.2.pielikumā</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</si>
</sst>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Jā&quot;;&quot;Jā&quot;;&quot;Nē&quot;"/>
    <numFmt numFmtId="171" formatCode="&quot;Patiess&quot;;&quot;Patiess&quot;;&quot;Aplams&quot;"/>
    <numFmt numFmtId="172" formatCode="&quot;Ieslēgts&quot;;&quot;Ieslēgts&quot;;&quot;Izslēgts&quot;"/>
    <numFmt numFmtId="173" formatCode="[$€-2]\ #\ ##,000_);[Red]\([$€-2]\ #\ ##,000\)"/>
    <numFmt numFmtId="174" formatCode="0.0"/>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
  </numFmts>
  <fonts count="73">
    <font>
      <sz val="11"/>
      <color theme="1"/>
      <name val="Calibri"/>
      <family val="2"/>
    </font>
    <font>
      <sz val="11"/>
      <color indexed="8"/>
      <name val="Calibri"/>
      <family val="2"/>
    </font>
    <font>
      <i/>
      <sz val="12"/>
      <name val="Times New Roman"/>
      <family val="1"/>
    </font>
    <font>
      <sz val="12"/>
      <name val="Times New Roman"/>
      <family val="1"/>
    </font>
    <font>
      <b/>
      <sz val="14"/>
      <name val="Times New Roman"/>
      <family val="1"/>
    </font>
    <font>
      <sz val="14"/>
      <name val="Times New Roman"/>
      <family val="1"/>
    </font>
    <font>
      <b/>
      <sz val="11"/>
      <name val="Times New Roman"/>
      <family val="1"/>
    </font>
    <font>
      <sz val="10"/>
      <name val="Arial"/>
      <family val="2"/>
    </font>
    <font>
      <sz val="11"/>
      <name val="Times New Roman"/>
      <family val="1"/>
    </font>
    <font>
      <b/>
      <i/>
      <sz val="11"/>
      <name val="Times New Roman"/>
      <family val="1"/>
    </font>
    <font>
      <u val="single"/>
      <sz val="11"/>
      <name val="Times New Roman"/>
      <family val="1"/>
    </font>
    <font>
      <b/>
      <sz val="11"/>
      <color indexed="8"/>
      <name val="Times New Roman"/>
      <family val="1"/>
    </font>
    <font>
      <b/>
      <sz val="12"/>
      <name val="Times New Roman"/>
      <family val="1"/>
    </font>
    <font>
      <sz val="11"/>
      <color indexed="8"/>
      <name val="Times New Roman"/>
      <family val="1"/>
    </font>
    <font>
      <b/>
      <u val="single"/>
      <sz val="11"/>
      <color indexed="8"/>
      <name val="Times New Roman"/>
      <family val="1"/>
    </font>
    <font>
      <b/>
      <sz val="12"/>
      <color indexed="8"/>
      <name val="Times New Roman"/>
      <family val="1"/>
    </font>
    <font>
      <sz val="12"/>
      <color indexed="10"/>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i/>
      <sz val="11"/>
      <color indexed="8"/>
      <name val="Times New Roman"/>
      <family val="1"/>
    </font>
    <font>
      <sz val="12"/>
      <color indexed="8"/>
      <name val="Times New Roman"/>
      <family val="1"/>
    </font>
    <font>
      <sz val="11"/>
      <name val="Calibri"/>
      <family val="2"/>
    </font>
    <font>
      <b/>
      <sz val="14"/>
      <color indexed="8"/>
      <name val="Times New Roman"/>
      <family val="1"/>
    </font>
    <font>
      <b/>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sz val="10"/>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i/>
      <sz val="11"/>
      <color theme="1"/>
      <name val="Times New Roman"/>
      <family val="1"/>
    </font>
    <font>
      <sz val="11"/>
      <color theme="1"/>
      <name val="Times New Roman"/>
      <family val="1"/>
    </font>
    <font>
      <sz val="12"/>
      <color theme="1"/>
      <name val="Times New Roman"/>
      <family val="1"/>
    </font>
    <font>
      <sz val="12"/>
      <color rgb="FF000000"/>
      <name val="Times New Roman"/>
      <family val="1"/>
    </font>
    <font>
      <b/>
      <sz val="12"/>
      <color theme="1"/>
      <name val="Times New Roman"/>
      <family val="1"/>
    </font>
    <font>
      <sz val="12"/>
      <color rgb="FFFF0000"/>
      <name val="Times New Roman"/>
      <family val="1"/>
    </font>
    <font>
      <b/>
      <sz val="11"/>
      <color theme="1"/>
      <name val="Times New Roman"/>
      <family val="1"/>
    </font>
    <font>
      <b/>
      <sz val="14"/>
      <color theme="1"/>
      <name val="Times New Roman"/>
      <family val="1"/>
    </font>
    <font>
      <b/>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7" fillId="0" borderId="0">
      <alignment/>
      <protection/>
    </xf>
    <xf numFmtId="0" fontId="57" fillId="0" borderId="0">
      <alignment/>
      <protection/>
    </xf>
    <xf numFmtId="0" fontId="58" fillId="0" borderId="0" applyNumberFormat="0" applyBorder="0" applyProtection="0">
      <alignment/>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58">
    <xf numFmtId="0" fontId="0" fillId="0" borderId="0" xfId="0" applyFont="1" applyAlignment="1">
      <alignment/>
    </xf>
    <xf numFmtId="0" fontId="63" fillId="0" borderId="0" xfId="0" applyFont="1" applyAlignment="1">
      <alignment horizontal="left" vertical="center" indent="5"/>
    </xf>
    <xf numFmtId="0" fontId="64" fillId="0" borderId="0" xfId="0" applyFont="1" applyAlignment="1">
      <alignment horizontal="right"/>
    </xf>
    <xf numFmtId="0" fontId="65" fillId="0" borderId="10" xfId="0" applyFont="1" applyBorder="1" applyAlignment="1">
      <alignment horizontal="center"/>
    </xf>
    <xf numFmtId="0" fontId="66" fillId="0" borderId="10" xfId="0" applyFont="1" applyBorder="1" applyAlignment="1">
      <alignment horizontal="center" vertical="center" wrapText="1"/>
    </xf>
    <xf numFmtId="0" fontId="66"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top" wrapText="1"/>
    </xf>
    <xf numFmtId="0" fontId="67" fillId="0" borderId="10" xfId="58" applyFont="1" applyBorder="1" applyAlignment="1">
      <alignment horizontal="left" vertical="top" wrapText="1"/>
      <protection/>
    </xf>
    <xf numFmtId="0" fontId="57" fillId="0" borderId="10" xfId="58" applyBorder="1">
      <alignment/>
      <protection/>
    </xf>
    <xf numFmtId="0" fontId="65" fillId="0" borderId="10" xfId="57" applyFont="1" applyBorder="1" applyAlignment="1">
      <alignment horizontal="center" vertical="center" wrapText="1"/>
      <protection/>
    </xf>
    <xf numFmtId="0" fontId="65" fillId="0" borderId="10" xfId="57" applyFont="1" applyBorder="1" applyAlignment="1">
      <alignment horizontal="center" vertical="center"/>
      <protection/>
    </xf>
    <xf numFmtId="2" fontId="65" fillId="0" borderId="10" xfId="57" applyNumberFormat="1" applyFont="1" applyBorder="1" applyAlignment="1">
      <alignment horizontal="center" vertical="center"/>
      <protection/>
    </xf>
    <xf numFmtId="0" fontId="65" fillId="33" borderId="10" xfId="57" applyFont="1" applyFill="1" applyBorder="1" applyAlignment="1">
      <alignment horizontal="center" vertical="center" wrapText="1"/>
      <protection/>
    </xf>
    <xf numFmtId="0" fontId="3" fillId="0" borderId="10" xfId="53" applyFont="1" applyBorder="1" applyAlignment="1">
      <alignment/>
    </xf>
    <xf numFmtId="0" fontId="8" fillId="0" borderId="10" xfId="57" applyFont="1" applyBorder="1" applyAlignment="1">
      <alignment horizontal="left" vertical="top" wrapText="1"/>
      <protection/>
    </xf>
    <xf numFmtId="0" fontId="66" fillId="0" borderId="10" xfId="0" applyFont="1" applyBorder="1" applyAlignment="1">
      <alignment horizontal="left" vertical="center" wrapText="1"/>
    </xf>
    <xf numFmtId="0" fontId="65" fillId="0" borderId="0" xfId="57" applyFont="1" applyAlignment="1">
      <alignment horizontal="left" vertical="center" wrapText="1"/>
      <protection/>
    </xf>
    <xf numFmtId="2" fontId="3" fillId="0" borderId="10" xfId="57" applyNumberFormat="1" applyFont="1" applyBorder="1" applyAlignment="1">
      <alignment horizontal="center" vertical="center"/>
      <protection/>
    </xf>
    <xf numFmtId="4" fontId="3" fillId="0" borderId="10" xfId="57" applyNumberFormat="1" applyFont="1" applyBorder="1" applyAlignment="1">
      <alignment horizontal="center" vertical="center"/>
      <protection/>
    </xf>
    <xf numFmtId="2" fontId="12" fillId="0" borderId="10" xfId="57" applyNumberFormat="1" applyFont="1" applyBorder="1" applyAlignment="1">
      <alignment horizontal="center" vertical="center"/>
      <protection/>
    </xf>
    <xf numFmtId="0" fontId="0" fillId="0" borderId="0" xfId="0" applyAlignment="1">
      <alignment/>
    </xf>
    <xf numFmtId="0" fontId="65" fillId="0" borderId="10" xfId="0" applyFont="1" applyBorder="1" applyAlignment="1">
      <alignment vertical="top" wrapText="1"/>
    </xf>
    <xf numFmtId="0" fontId="8" fillId="33" borderId="10" xfId="0" applyFont="1" applyFill="1" applyBorder="1" applyAlignment="1">
      <alignment vertical="center" wrapText="1"/>
    </xf>
    <xf numFmtId="0" fontId="65" fillId="0" borderId="10" xfId="0" applyFont="1" applyBorder="1" applyAlignment="1">
      <alignment vertical="center" wrapText="1"/>
    </xf>
    <xf numFmtId="0" fontId="65" fillId="0" borderId="0" xfId="0" applyFont="1" applyAlignment="1">
      <alignment horizontal="left" wrapText="1"/>
    </xf>
    <xf numFmtId="0" fontId="3" fillId="33" borderId="0" xfId="53" applyFont="1" applyFill="1" applyAlignment="1">
      <alignment/>
    </xf>
    <xf numFmtId="4" fontId="68" fillId="0" borderId="10" xfId="0" applyNumberFormat="1" applyFont="1" applyBorder="1" applyAlignment="1">
      <alignment horizontal="center" vertical="center"/>
    </xf>
    <xf numFmtId="0" fontId="66" fillId="33" borderId="10" xfId="0" applyFont="1" applyFill="1" applyBorder="1" applyAlignment="1">
      <alignment vertical="center" wrapText="1"/>
    </xf>
    <xf numFmtId="0" fontId="66" fillId="33" borderId="10" xfId="0" applyFont="1" applyFill="1" applyBorder="1" applyAlignment="1">
      <alignment horizontal="center" vertical="center" wrapText="1"/>
    </xf>
    <xf numFmtId="4" fontId="66" fillId="0" borderId="10" xfId="0" applyNumberFormat="1" applyFont="1" applyBorder="1" applyAlignment="1">
      <alignment horizontal="center" vertical="center"/>
    </xf>
    <xf numFmtId="0" fontId="10" fillId="33" borderId="0" xfId="53" applyFont="1" applyFill="1" applyBorder="1" applyAlignment="1">
      <alignment/>
    </xf>
    <xf numFmtId="0" fontId="3" fillId="0" borderId="10" xfId="53" applyFont="1" applyBorder="1" applyAlignment="1">
      <alignment horizontal="left"/>
    </xf>
    <xf numFmtId="0" fontId="40" fillId="0" borderId="0" xfId="0" applyFont="1" applyAlignment="1">
      <alignment/>
    </xf>
    <xf numFmtId="0" fontId="65" fillId="0" borderId="0" xfId="0" applyFont="1" applyAlignment="1">
      <alignment/>
    </xf>
    <xf numFmtId="0" fontId="69" fillId="0" borderId="10" xfId="0" applyFont="1" applyBorder="1" applyAlignment="1">
      <alignment horizontal="left" vertical="top" wrapText="1"/>
    </xf>
    <xf numFmtId="0" fontId="69" fillId="0" borderId="10" xfId="58" applyFont="1" applyBorder="1" applyAlignment="1">
      <alignment horizontal="left" vertical="top" wrapText="1"/>
      <protection/>
    </xf>
    <xf numFmtId="0" fontId="10" fillId="11" borderId="10" xfId="53" applyFont="1" applyFill="1" applyBorder="1" applyAlignment="1">
      <alignment horizontal="center"/>
    </xf>
    <xf numFmtId="0" fontId="10" fillId="11" borderId="10" xfId="53" applyFont="1" applyFill="1" applyBorder="1" applyAlignment="1">
      <alignment/>
    </xf>
    <xf numFmtId="0" fontId="17" fillId="0" borderId="0" xfId="0" applyFont="1" applyAlignment="1">
      <alignment horizontal="right"/>
    </xf>
    <xf numFmtId="0" fontId="64" fillId="0" borderId="0" xfId="0" applyFont="1" applyAlignment="1">
      <alignment horizontal="right"/>
    </xf>
    <xf numFmtId="0" fontId="3" fillId="33" borderId="10" xfId="53" applyFont="1" applyFill="1" applyBorder="1" applyAlignment="1">
      <alignment/>
    </xf>
    <xf numFmtId="0" fontId="0" fillId="0" borderId="11" xfId="0" applyBorder="1" applyAlignment="1">
      <alignment/>
    </xf>
    <xf numFmtId="0" fontId="0" fillId="0" borderId="0" xfId="0" applyAlignment="1">
      <alignment/>
    </xf>
    <xf numFmtId="0" fontId="12" fillId="0" borderId="0" xfId="0" applyFont="1" applyAlignment="1">
      <alignment wrapText="1"/>
    </xf>
    <xf numFmtId="0" fontId="0" fillId="0" borderId="0" xfId="0" applyAlignment="1">
      <alignment wrapText="1"/>
    </xf>
    <xf numFmtId="0" fontId="68" fillId="14" borderId="10" xfId="0" applyFont="1" applyFill="1" applyBorder="1" applyAlignment="1">
      <alignment horizontal="center"/>
    </xf>
    <xf numFmtId="0" fontId="3" fillId="34" borderId="10" xfId="53" applyFont="1" applyFill="1" applyBorder="1" applyAlignment="1">
      <alignment/>
    </xf>
    <xf numFmtId="0" fontId="3" fillId="34" borderId="10" xfId="53" applyFont="1" applyFill="1" applyBorder="1" applyAlignment="1">
      <alignment/>
    </xf>
    <xf numFmtId="0" fontId="3" fillId="34" borderId="10" xfId="53" applyFont="1" applyFill="1" applyBorder="1" applyAlignment="1">
      <alignment horizontal="left"/>
    </xf>
    <xf numFmtId="0" fontId="70" fillId="8" borderId="10" xfId="0" applyFont="1" applyFill="1" applyBorder="1" applyAlignment="1">
      <alignment horizontal="center" vertical="center" wrapText="1"/>
    </xf>
    <xf numFmtId="0" fontId="70" fillId="14" borderId="10" xfId="57" applyFont="1" applyFill="1" applyBorder="1" applyAlignment="1">
      <alignment horizontal="right" vertical="center" wrapText="1"/>
      <protection/>
    </xf>
    <xf numFmtId="0" fontId="70" fillId="14" borderId="10" xfId="57" applyFont="1" applyFill="1" applyBorder="1" applyAlignment="1">
      <alignment horizontal="left" vertical="center"/>
      <protection/>
    </xf>
    <xf numFmtId="4" fontId="70" fillId="14" borderId="10" xfId="57" applyNumberFormat="1" applyFont="1" applyFill="1" applyBorder="1" applyAlignment="1">
      <alignment horizontal="center" vertical="center"/>
      <protection/>
    </xf>
    <xf numFmtId="0" fontId="70" fillId="34" borderId="10" xfId="57" applyFont="1" applyFill="1" applyBorder="1" applyAlignment="1">
      <alignment horizontal="center" vertical="center" wrapText="1"/>
      <protection/>
    </xf>
    <xf numFmtId="0" fontId="65" fillId="34" borderId="10" xfId="57" applyFont="1" applyFill="1" applyBorder="1" applyAlignment="1">
      <alignment horizontal="center" vertical="center"/>
      <protection/>
    </xf>
    <xf numFmtId="4" fontId="70" fillId="34" borderId="10" xfId="57" applyNumberFormat="1" applyFont="1" applyFill="1" applyBorder="1" applyAlignment="1">
      <alignment horizontal="center" vertical="center"/>
      <protection/>
    </xf>
    <xf numFmtId="0" fontId="8" fillId="34" borderId="10" xfId="57" applyFont="1" applyFill="1" applyBorder="1" applyAlignment="1">
      <alignment horizontal="center" vertical="center"/>
      <protection/>
    </xf>
    <xf numFmtId="0" fontId="6" fillId="14" borderId="10" xfId="57" applyFont="1" applyFill="1" applyBorder="1" applyAlignment="1">
      <alignment horizontal="center" vertical="center" wrapText="1"/>
      <protection/>
    </xf>
    <xf numFmtId="0" fontId="9" fillId="14" borderId="10" xfId="57" applyFont="1" applyFill="1" applyBorder="1" applyAlignment="1">
      <alignment horizontal="center" vertical="center"/>
      <protection/>
    </xf>
    <xf numFmtId="0" fontId="66" fillId="8" borderId="10" xfId="0" applyFont="1" applyFill="1" applyBorder="1" applyAlignment="1">
      <alignment horizontal="center" vertical="center" wrapText="1"/>
    </xf>
    <xf numFmtId="4" fontId="68" fillId="34" borderId="10" xfId="0" applyNumberFormat="1" applyFont="1" applyFill="1" applyBorder="1" applyAlignment="1">
      <alignment horizontal="center" vertical="center"/>
    </xf>
    <xf numFmtId="4" fontId="68" fillId="14" borderId="10" xfId="0" applyNumberFormat="1" applyFont="1" applyFill="1" applyBorder="1" applyAlignment="1">
      <alignment horizontal="center" vertical="center"/>
    </xf>
    <xf numFmtId="0" fontId="68" fillId="14" borderId="10" xfId="0" applyFont="1" applyFill="1" applyBorder="1" applyAlignment="1">
      <alignment horizontal="center" vertical="center"/>
    </xf>
    <xf numFmtId="0" fontId="68" fillId="14" borderId="10" xfId="0" applyFont="1" applyFill="1" applyBorder="1" applyAlignment="1">
      <alignment horizontal="center" vertical="center" wrapText="1"/>
    </xf>
    <xf numFmtId="0" fontId="6" fillId="14" borderId="10" xfId="59" applyFont="1" applyFill="1" applyBorder="1" applyAlignment="1">
      <alignment horizontal="center" vertical="center" wrapText="1"/>
    </xf>
    <xf numFmtId="0" fontId="68" fillId="8" borderId="10" xfId="0" applyFont="1" applyFill="1" applyBorder="1" applyAlignment="1">
      <alignment horizontal="center" vertical="center"/>
    </xf>
    <xf numFmtId="0" fontId="66" fillId="8" borderId="10" xfId="0" applyFont="1" applyFill="1" applyBorder="1" applyAlignment="1">
      <alignment horizontal="left" wrapText="1"/>
    </xf>
    <xf numFmtId="0" fontId="0" fillId="8" borderId="10" xfId="0" applyFill="1" applyBorder="1" applyAlignment="1">
      <alignment/>
    </xf>
    <xf numFmtId="0" fontId="57" fillId="8" borderId="10" xfId="58" applyFill="1" applyBorder="1">
      <alignment/>
      <protection/>
    </xf>
    <xf numFmtId="0" fontId="5" fillId="0" borderId="12" xfId="0" applyFont="1" applyBorder="1" applyAlignment="1">
      <alignment horizontal="center"/>
    </xf>
    <xf numFmtId="0" fontId="2" fillId="0" borderId="0" xfId="0" applyFont="1" applyAlignment="1">
      <alignment horizontal="right" wrapText="1"/>
    </xf>
    <xf numFmtId="0" fontId="3" fillId="0" borderId="0" xfId="0" applyFont="1" applyAlignment="1">
      <alignment horizontal="right" wrapText="1"/>
    </xf>
    <xf numFmtId="0" fontId="4" fillId="0" borderId="0" xfId="0" applyFont="1" applyAlignment="1">
      <alignment horizontal="center" wrapText="1"/>
    </xf>
    <xf numFmtId="0" fontId="71" fillId="14" borderId="10" xfId="0" applyFont="1" applyFill="1" applyBorder="1" applyAlignment="1">
      <alignment horizontal="center"/>
    </xf>
    <xf numFmtId="0" fontId="3" fillId="0" borderId="10" xfId="53" applyFont="1" applyBorder="1" applyAlignment="1">
      <alignment horizontal="left"/>
    </xf>
    <xf numFmtId="0" fontId="3" fillId="0" borderId="13" xfId="53" applyFont="1" applyBorder="1" applyAlignment="1">
      <alignment horizontal="left" wrapText="1"/>
    </xf>
    <xf numFmtId="0" fontId="3" fillId="0" borderId="14" xfId="53" applyFont="1" applyBorder="1" applyAlignment="1">
      <alignment horizontal="left" wrapText="1"/>
    </xf>
    <xf numFmtId="0" fontId="3" fillId="0" borderId="15" xfId="53" applyFont="1" applyBorder="1" applyAlignment="1">
      <alignment horizontal="left" wrapText="1"/>
    </xf>
    <xf numFmtId="0" fontId="12" fillId="2" borderId="13"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2" fillId="2" borderId="10" xfId="53" applyFont="1" applyFill="1" applyBorder="1" applyAlignment="1">
      <alignment horizontal="center"/>
    </xf>
    <xf numFmtId="0" fontId="3" fillId="34" borderId="13" xfId="53" applyFont="1" applyFill="1" applyBorder="1" applyAlignment="1">
      <alignment horizontal="left"/>
    </xf>
    <xf numFmtId="0" fontId="3" fillId="34" borderId="14" xfId="53" applyFont="1" applyFill="1" applyBorder="1" applyAlignment="1">
      <alignment horizontal="left"/>
    </xf>
    <xf numFmtId="0" fontId="3" fillId="34" borderId="15" xfId="53" applyFont="1" applyFill="1" applyBorder="1" applyAlignment="1">
      <alignment horizontal="left"/>
    </xf>
    <xf numFmtId="0" fontId="3" fillId="34" borderId="10" xfId="53" applyFont="1" applyFill="1" applyBorder="1" applyAlignment="1">
      <alignment horizontal="left"/>
    </xf>
    <xf numFmtId="0" fontId="3" fillId="33" borderId="10" xfId="53" applyFont="1" applyFill="1" applyBorder="1" applyAlignment="1">
      <alignment horizontal="left"/>
    </xf>
    <xf numFmtId="0" fontId="68" fillId="8" borderId="13" xfId="0" applyFont="1" applyFill="1" applyBorder="1" applyAlignment="1">
      <alignment horizontal="right" vertical="center"/>
    </xf>
    <xf numFmtId="0" fontId="68" fillId="8" borderId="14" xfId="0" applyFont="1" applyFill="1" applyBorder="1" applyAlignment="1">
      <alignment horizontal="right" vertical="center"/>
    </xf>
    <xf numFmtId="0" fontId="68" fillId="8" borderId="15" xfId="0" applyFont="1" applyFill="1" applyBorder="1" applyAlignment="1">
      <alignment horizontal="right" vertical="center"/>
    </xf>
    <xf numFmtId="0" fontId="68" fillId="0" borderId="0" xfId="0" applyFont="1" applyAlignment="1">
      <alignment horizontal="center"/>
    </xf>
    <xf numFmtId="0" fontId="70" fillId="34" borderId="16" xfId="57" applyFont="1" applyFill="1" applyBorder="1" applyAlignment="1">
      <alignment horizontal="center" vertical="center" wrapText="1"/>
      <protection/>
    </xf>
    <xf numFmtId="0" fontId="70" fillId="34" borderId="17" xfId="57" applyFont="1" applyFill="1" applyBorder="1" applyAlignment="1">
      <alignment horizontal="center" vertical="center" wrapText="1"/>
      <protection/>
    </xf>
    <xf numFmtId="4" fontId="70" fillId="34" borderId="16" xfId="57" applyNumberFormat="1" applyFont="1" applyFill="1" applyBorder="1" applyAlignment="1">
      <alignment horizontal="center" vertical="center"/>
      <protection/>
    </xf>
    <xf numFmtId="4" fontId="70" fillId="34" borderId="17" xfId="57" applyNumberFormat="1" applyFont="1" applyFill="1" applyBorder="1" applyAlignment="1">
      <alignment horizontal="center" vertical="center"/>
      <protection/>
    </xf>
    <xf numFmtId="0" fontId="65" fillId="34" borderId="13" xfId="57" applyFont="1" applyFill="1" applyBorder="1" applyAlignment="1">
      <alignment horizontal="left" vertical="center" wrapText="1"/>
      <protection/>
    </xf>
    <xf numFmtId="0" fontId="65" fillId="34" borderId="15" xfId="57" applyFont="1" applyFill="1" applyBorder="1" applyAlignment="1">
      <alignment horizontal="left" vertical="center" wrapText="1"/>
      <protection/>
    </xf>
    <xf numFmtId="0" fontId="8" fillId="14" borderId="18" xfId="57" applyFont="1" applyFill="1" applyBorder="1" applyAlignment="1">
      <alignment horizontal="center" vertical="center"/>
      <protection/>
    </xf>
    <xf numFmtId="0" fontId="6" fillId="14" borderId="10" xfId="57" applyFont="1" applyFill="1" applyBorder="1" applyAlignment="1">
      <alignment horizontal="center" vertical="center" wrapText="1"/>
      <protection/>
    </xf>
    <xf numFmtId="0" fontId="6" fillId="14" borderId="10" xfId="57" applyFont="1" applyFill="1" applyBorder="1" applyAlignment="1">
      <alignment horizontal="center" vertical="center"/>
      <protection/>
    </xf>
    <xf numFmtId="0" fontId="70" fillId="2" borderId="16" xfId="0" applyFont="1" applyFill="1" applyBorder="1" applyAlignment="1">
      <alignment horizontal="left" vertical="center" wrapText="1"/>
    </xf>
    <xf numFmtId="0" fontId="70" fillId="2" borderId="17" xfId="0" applyFont="1" applyFill="1" applyBorder="1" applyAlignment="1">
      <alignment horizontal="left" vertical="center" wrapText="1"/>
    </xf>
    <xf numFmtId="0" fontId="70" fillId="2" borderId="16" xfId="0" applyFont="1" applyFill="1" applyBorder="1" applyAlignment="1">
      <alignment horizontal="left" vertical="top" wrapText="1"/>
    </xf>
    <xf numFmtId="0" fontId="70" fillId="2" borderId="17" xfId="0" applyFont="1" applyFill="1" applyBorder="1" applyAlignment="1">
      <alignment horizontal="left" vertical="top" wrapText="1"/>
    </xf>
    <xf numFmtId="0" fontId="70" fillId="2" borderId="16" xfId="57" applyFont="1" applyFill="1" applyBorder="1" applyAlignment="1">
      <alignment horizontal="center" vertical="center" wrapText="1"/>
      <protection/>
    </xf>
    <xf numFmtId="0" fontId="70" fillId="2" borderId="17" xfId="57" applyFont="1" applyFill="1" applyBorder="1" applyAlignment="1">
      <alignment horizontal="center" vertical="center" wrapText="1"/>
      <protection/>
    </xf>
    <xf numFmtId="0" fontId="66" fillId="14" borderId="13" xfId="0" applyFont="1" applyFill="1" applyBorder="1" applyAlignment="1">
      <alignment horizontal="right" wrapText="1"/>
    </xf>
    <xf numFmtId="0" fontId="66" fillId="14" borderId="14" xfId="0" applyFont="1" applyFill="1" applyBorder="1" applyAlignment="1">
      <alignment horizontal="right" wrapText="1"/>
    </xf>
    <xf numFmtId="0" fontId="66" fillId="14" borderId="15" xfId="0" applyFont="1" applyFill="1" applyBorder="1" applyAlignment="1">
      <alignment horizontal="right" wrapText="1"/>
    </xf>
    <xf numFmtId="0" fontId="66" fillId="0" borderId="13" xfId="0" applyFont="1" applyBorder="1" applyAlignment="1">
      <alignment horizontal="right" wrapText="1"/>
    </xf>
    <xf numFmtId="0" fontId="66" fillId="0" borderId="14" xfId="0" applyFont="1" applyBorder="1" applyAlignment="1">
      <alignment horizontal="right" wrapText="1"/>
    </xf>
    <xf numFmtId="0" fontId="66" fillId="0" borderId="15" xfId="0" applyFont="1" applyBorder="1" applyAlignment="1">
      <alignment horizontal="right" wrapText="1"/>
    </xf>
    <xf numFmtId="0" fontId="68" fillId="0" borderId="13" xfId="0" applyFont="1" applyBorder="1" applyAlignment="1">
      <alignment horizontal="right" wrapText="1"/>
    </xf>
    <xf numFmtId="0" fontId="68" fillId="0" borderId="14" xfId="0" applyFont="1" applyBorder="1" applyAlignment="1">
      <alignment horizontal="right" wrapText="1"/>
    </xf>
    <xf numFmtId="0" fontId="68" fillId="0" borderId="15" xfId="0" applyFont="1" applyBorder="1" applyAlignment="1">
      <alignment horizontal="right" wrapText="1"/>
    </xf>
    <xf numFmtId="0" fontId="64" fillId="0" borderId="0" xfId="0" applyFont="1" applyAlignment="1">
      <alignment horizontal="left"/>
    </xf>
    <xf numFmtId="0" fontId="66" fillId="8" borderId="10" xfId="0" applyFont="1" applyFill="1" applyBorder="1" applyAlignment="1">
      <alignment horizontal="center" vertical="center"/>
    </xf>
    <xf numFmtId="0" fontId="66" fillId="8" borderId="10" xfId="0" applyFont="1" applyFill="1" applyBorder="1" applyAlignment="1">
      <alignment horizontal="center" vertical="center" wrapText="1"/>
    </xf>
    <xf numFmtId="0" fontId="68" fillId="34" borderId="13" xfId="0" applyFont="1" applyFill="1" applyBorder="1" applyAlignment="1">
      <alignment horizontal="center" vertical="center" wrapText="1"/>
    </xf>
    <xf numFmtId="0" fontId="68" fillId="34" borderId="14" xfId="0" applyFont="1" applyFill="1" applyBorder="1" applyAlignment="1">
      <alignment horizontal="center" vertical="center" wrapText="1"/>
    </xf>
    <xf numFmtId="0" fontId="68" fillId="34" borderId="15" xfId="0" applyFont="1" applyFill="1" applyBorder="1" applyAlignment="1">
      <alignment horizontal="center" vertical="center" wrapText="1"/>
    </xf>
    <xf numFmtId="0" fontId="70" fillId="8" borderId="10" xfId="0" applyFont="1" applyFill="1" applyBorder="1" applyAlignment="1">
      <alignment horizontal="center" vertical="center" wrapText="1"/>
    </xf>
    <xf numFmtId="0" fontId="65" fillId="0" borderId="10" xfId="0" applyFont="1" applyBorder="1" applyAlignment="1">
      <alignment horizontal="center"/>
    </xf>
    <xf numFmtId="0" fontId="65" fillId="0" borderId="0" xfId="57" applyFont="1" applyAlignment="1">
      <alignment horizontal="left" vertical="center" wrapText="1"/>
      <protection/>
    </xf>
    <xf numFmtId="0" fontId="64" fillId="0" borderId="0" xfId="0" applyFont="1" applyAlignment="1">
      <alignment horizontal="center"/>
    </xf>
    <xf numFmtId="0" fontId="12" fillId="0" borderId="0" xfId="0" applyFont="1" applyAlignment="1">
      <alignment horizontal="center" wrapText="1"/>
    </xf>
    <xf numFmtId="0" fontId="65" fillId="0" borderId="10" xfId="0" applyFont="1" applyBorder="1" applyAlignment="1">
      <alignment horizontal="left" vertical="center" wrapText="1"/>
    </xf>
    <xf numFmtId="0" fontId="65" fillId="0" borderId="10" xfId="0" applyFont="1" applyBorder="1" applyAlignment="1">
      <alignment horizontal="center" vertical="center"/>
    </xf>
    <xf numFmtId="0" fontId="70" fillId="34" borderId="10" xfId="0" applyFont="1" applyFill="1" applyBorder="1" applyAlignment="1">
      <alignment horizontal="center" vertical="center"/>
    </xf>
    <xf numFmtId="0" fontId="70" fillId="8" borderId="10" xfId="0" applyFont="1" applyFill="1" applyBorder="1" applyAlignment="1">
      <alignment horizontal="center" vertical="center"/>
    </xf>
    <xf numFmtId="0" fontId="8" fillId="0" borderId="0" xfId="57" applyFont="1" applyAlignment="1">
      <alignment horizontal="left" vertical="top" wrapText="1"/>
      <protection/>
    </xf>
    <xf numFmtId="0" fontId="70" fillId="34" borderId="13" xfId="0" applyFont="1" applyFill="1" applyBorder="1" applyAlignment="1">
      <alignment horizontal="right" vertical="center" wrapText="1"/>
    </xf>
    <xf numFmtId="0" fontId="70" fillId="34" borderId="15" xfId="0" applyFont="1" applyFill="1" applyBorder="1" applyAlignment="1">
      <alignment horizontal="right" vertical="center" wrapText="1"/>
    </xf>
    <xf numFmtId="0" fontId="65" fillId="0" borderId="10" xfId="0" applyFont="1" applyBorder="1" applyAlignment="1">
      <alignment horizontal="left" wrapText="1"/>
    </xf>
    <xf numFmtId="0" fontId="64" fillId="0" borderId="0" xfId="0" applyFont="1" applyAlignment="1">
      <alignment horizontal="right"/>
    </xf>
    <xf numFmtId="0" fontId="70" fillId="8" borderId="10" xfId="0" applyFont="1" applyFill="1" applyBorder="1" applyAlignment="1">
      <alignment horizontal="center" wrapText="1"/>
    </xf>
    <xf numFmtId="0" fontId="65" fillId="0" borderId="0" xfId="0" applyFont="1" applyAlignment="1">
      <alignment horizontal="left" vertical="top" wrapText="1"/>
    </xf>
    <xf numFmtId="0" fontId="3" fillId="0" borderId="13" xfId="57" applyFont="1" applyBorder="1" applyAlignment="1">
      <alignment horizontal="left" wrapText="1"/>
      <protection/>
    </xf>
    <xf numFmtId="0" fontId="3" fillId="0" borderId="14" xfId="57" applyFont="1" applyBorder="1" applyAlignment="1">
      <alignment horizontal="left" wrapText="1"/>
      <protection/>
    </xf>
    <xf numFmtId="0" fontId="3" fillId="0" borderId="15" xfId="57" applyFont="1" applyBorder="1" applyAlignment="1">
      <alignment horizontal="left" wrapText="1"/>
      <protection/>
    </xf>
    <xf numFmtId="0" fontId="12" fillId="0" borderId="13" xfId="57" applyFont="1" applyBorder="1" applyAlignment="1">
      <alignment horizontal="left" wrapText="1"/>
      <protection/>
    </xf>
    <xf numFmtId="0" fontId="12" fillId="0" borderId="14" xfId="57" applyFont="1" applyBorder="1" applyAlignment="1">
      <alignment horizontal="left" wrapText="1"/>
      <protection/>
    </xf>
    <xf numFmtId="0" fontId="12" fillId="0" borderId="15" xfId="57" applyFont="1" applyBorder="1" applyAlignment="1">
      <alignment horizontal="left" wrapText="1"/>
      <protection/>
    </xf>
    <xf numFmtId="0" fontId="72" fillId="2" borderId="12" xfId="0" applyFont="1" applyFill="1" applyBorder="1" applyAlignment="1">
      <alignment horizontal="center" wrapText="1"/>
    </xf>
    <xf numFmtId="0" fontId="65" fillId="0" borderId="0" xfId="0" applyFont="1" applyAlignment="1">
      <alignment horizontal="left" wrapText="1"/>
    </xf>
    <xf numFmtId="0" fontId="12" fillId="0" borderId="0" xfId="0" applyFont="1" applyAlignment="1">
      <alignment horizontal="center"/>
    </xf>
    <xf numFmtId="0" fontId="70" fillId="34" borderId="19" xfId="0" applyFont="1" applyFill="1" applyBorder="1" applyAlignment="1">
      <alignment horizontal="center" vertical="center"/>
    </xf>
    <xf numFmtId="0" fontId="70" fillId="34" borderId="20" xfId="0" applyFont="1" applyFill="1" applyBorder="1" applyAlignment="1">
      <alignment horizontal="center" vertical="center"/>
    </xf>
    <xf numFmtId="0" fontId="70" fillId="34" borderId="21" xfId="0" applyFont="1" applyFill="1" applyBorder="1" applyAlignment="1">
      <alignment horizontal="center" vertical="center"/>
    </xf>
    <xf numFmtId="0" fontId="70" fillId="34" borderId="22" xfId="0" applyFont="1" applyFill="1" applyBorder="1" applyAlignment="1">
      <alignment horizontal="center" vertical="center"/>
    </xf>
    <xf numFmtId="0" fontId="70" fillId="34" borderId="12" xfId="0" applyFont="1" applyFill="1" applyBorder="1" applyAlignment="1">
      <alignment horizontal="center" vertical="center"/>
    </xf>
    <xf numFmtId="0" fontId="70" fillId="34" borderId="23" xfId="0" applyFont="1" applyFill="1" applyBorder="1" applyAlignment="1">
      <alignment horizontal="center" vertical="center"/>
    </xf>
    <xf numFmtId="0" fontId="65" fillId="0" borderId="19" xfId="0" applyFont="1" applyBorder="1" applyAlignment="1">
      <alignment horizontal="center" vertical="center"/>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65" fillId="0" borderId="23" xfId="0" applyFont="1" applyBorder="1" applyAlignment="1">
      <alignment horizontal="center" vertical="center"/>
    </xf>
    <xf numFmtId="0" fontId="65" fillId="0" borderId="10" xfId="0" applyFont="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X24"/>
  <sheetViews>
    <sheetView tabSelected="1" zoomScalePageLayoutView="0" workbookViewId="0" topLeftCell="A1">
      <selection activeCell="A1" sqref="A1"/>
    </sheetView>
  </sheetViews>
  <sheetFormatPr defaultColWidth="9.140625" defaultRowHeight="15"/>
  <cols>
    <col min="1" max="1" width="19.140625" style="0" customWidth="1"/>
    <col min="13" max="13" width="14.00390625" style="0" customWidth="1"/>
  </cols>
  <sheetData>
    <row r="1" spans="6:13" ht="51.75" customHeight="1">
      <c r="F1" s="71" t="s">
        <v>75</v>
      </c>
      <c r="G1" s="71"/>
      <c r="H1" s="71"/>
      <c r="I1" s="71"/>
      <c r="J1" s="71"/>
      <c r="K1" s="71"/>
      <c r="L1" s="71"/>
      <c r="M1" s="71"/>
    </row>
    <row r="2" spans="6:13" ht="15">
      <c r="F2" s="33"/>
      <c r="G2" s="33"/>
      <c r="H2" s="33"/>
      <c r="I2" s="33"/>
      <c r="J2" s="33"/>
      <c r="K2" s="33"/>
      <c r="L2" s="33"/>
      <c r="M2" s="33"/>
    </row>
    <row r="3" spans="6:13" ht="15.75">
      <c r="F3" s="33"/>
      <c r="G3" s="33"/>
      <c r="H3" s="72" t="s">
        <v>107</v>
      </c>
      <c r="I3" s="72"/>
      <c r="J3" s="72"/>
      <c r="K3" s="72"/>
      <c r="L3" s="72"/>
      <c r="M3" s="72"/>
    </row>
    <row r="6" spans="1:13" ht="35.25" customHeight="1">
      <c r="A6" s="73" t="s">
        <v>62</v>
      </c>
      <c r="B6" s="73"/>
      <c r="C6" s="73"/>
      <c r="D6" s="73"/>
      <c r="E6" s="73"/>
      <c r="F6" s="73"/>
      <c r="G6" s="73"/>
      <c r="H6" s="73"/>
      <c r="I6" s="73"/>
      <c r="J6" s="73"/>
      <c r="K6" s="73"/>
      <c r="L6" s="73"/>
      <c r="M6" s="73"/>
    </row>
    <row r="8" spans="1:13" ht="18.75">
      <c r="A8" s="70" t="s">
        <v>0</v>
      </c>
      <c r="B8" s="70"/>
      <c r="C8" s="70"/>
      <c r="D8" s="70"/>
      <c r="E8" s="70"/>
      <c r="F8" s="70"/>
      <c r="G8" s="70"/>
      <c r="H8" s="70"/>
      <c r="I8" s="70"/>
      <c r="J8" s="70"/>
      <c r="K8" s="70"/>
      <c r="L8" s="70"/>
      <c r="M8" s="70"/>
    </row>
    <row r="9" spans="1:13" ht="18.75" customHeight="1">
      <c r="A9" s="46" t="s">
        <v>2</v>
      </c>
      <c r="B9" s="74" t="s">
        <v>1</v>
      </c>
      <c r="C9" s="74"/>
      <c r="D9" s="74"/>
      <c r="E9" s="74"/>
      <c r="F9" s="74"/>
      <c r="G9" s="74"/>
      <c r="H9" s="74"/>
      <c r="I9" s="74"/>
      <c r="J9" s="74"/>
      <c r="K9" s="74"/>
      <c r="L9" s="74"/>
      <c r="M9" s="74"/>
    </row>
    <row r="10" spans="1:13" ht="18.75" customHeight="1">
      <c r="A10" s="79" t="s">
        <v>35</v>
      </c>
      <c r="B10" s="80"/>
      <c r="C10" s="80"/>
      <c r="D10" s="80"/>
      <c r="E10" s="80"/>
      <c r="F10" s="80"/>
      <c r="G10" s="80"/>
      <c r="H10" s="80"/>
      <c r="I10" s="80"/>
      <c r="J10" s="80"/>
      <c r="K10" s="80"/>
      <c r="L10" s="80"/>
      <c r="M10" s="81"/>
    </row>
    <row r="11" spans="1:13" s="21" customFormat="1" ht="18.75" customHeight="1">
      <c r="A11" s="47" t="s">
        <v>108</v>
      </c>
      <c r="B11" s="86" t="s">
        <v>59</v>
      </c>
      <c r="C11" s="86"/>
      <c r="D11" s="86"/>
      <c r="E11" s="86"/>
      <c r="F11" s="86"/>
      <c r="G11" s="86"/>
      <c r="H11" s="86"/>
      <c r="I11" s="86"/>
      <c r="J11" s="86"/>
      <c r="K11" s="86"/>
      <c r="L11" s="86"/>
      <c r="M11" s="86"/>
    </row>
    <row r="12" spans="1:24" ht="18.75" customHeight="1">
      <c r="A12" s="47" t="s">
        <v>109</v>
      </c>
      <c r="B12" s="86" t="s">
        <v>60</v>
      </c>
      <c r="C12" s="86"/>
      <c r="D12" s="86"/>
      <c r="E12" s="86"/>
      <c r="F12" s="86"/>
      <c r="G12" s="86"/>
      <c r="H12" s="86"/>
      <c r="I12" s="86"/>
      <c r="J12" s="86"/>
      <c r="K12" s="86"/>
      <c r="L12" s="86"/>
      <c r="M12" s="86"/>
      <c r="N12" s="42"/>
      <c r="O12" s="43"/>
      <c r="P12" s="43"/>
      <c r="Q12" s="43"/>
      <c r="R12" s="43"/>
      <c r="S12" s="43"/>
      <c r="T12" s="43"/>
      <c r="U12" s="43"/>
      <c r="V12" s="43"/>
      <c r="W12" s="43"/>
      <c r="X12" s="43"/>
    </row>
    <row r="13" spans="1:24" s="26" customFormat="1" ht="18" customHeight="1">
      <c r="A13" s="48" t="s">
        <v>110</v>
      </c>
      <c r="B13" s="83" t="s">
        <v>52</v>
      </c>
      <c r="C13" s="84"/>
      <c r="D13" s="84"/>
      <c r="E13" s="84"/>
      <c r="F13" s="84"/>
      <c r="G13" s="84"/>
      <c r="H13" s="84"/>
      <c r="I13" s="84"/>
      <c r="J13" s="84"/>
      <c r="K13" s="84"/>
      <c r="L13" s="84"/>
      <c r="M13" s="85"/>
      <c r="N13" s="42"/>
      <c r="O13" s="43"/>
      <c r="P13" s="43"/>
      <c r="Q13" s="43"/>
      <c r="R13" s="43"/>
      <c r="S13" s="43"/>
      <c r="T13" s="43"/>
      <c r="U13" s="43"/>
      <c r="V13" s="43"/>
      <c r="W13" s="43"/>
      <c r="X13" s="43"/>
    </row>
    <row r="14" spans="1:24" ht="18.75" customHeight="1">
      <c r="A14" s="82" t="s">
        <v>76</v>
      </c>
      <c r="B14" s="82"/>
      <c r="C14" s="82"/>
      <c r="D14" s="82"/>
      <c r="E14" s="82"/>
      <c r="F14" s="82"/>
      <c r="G14" s="82"/>
      <c r="H14" s="82"/>
      <c r="I14" s="82"/>
      <c r="J14" s="82"/>
      <c r="K14" s="82"/>
      <c r="L14" s="82"/>
      <c r="M14" s="82"/>
      <c r="N14" s="42"/>
      <c r="O14" s="43"/>
      <c r="P14" s="43"/>
      <c r="Q14" s="43"/>
      <c r="R14" s="43"/>
      <c r="S14" s="43"/>
      <c r="T14" s="43"/>
      <c r="U14" s="43"/>
      <c r="V14" s="43"/>
      <c r="W14" s="43"/>
      <c r="X14" s="43"/>
    </row>
    <row r="15" spans="1:22" s="21" customFormat="1" ht="18.75" customHeight="1">
      <c r="A15" s="49" t="s">
        <v>111</v>
      </c>
      <c r="B15" s="83" t="s">
        <v>84</v>
      </c>
      <c r="C15" s="84"/>
      <c r="D15" s="84"/>
      <c r="E15" s="84"/>
      <c r="F15" s="84"/>
      <c r="G15" s="84"/>
      <c r="H15" s="84"/>
      <c r="I15" s="84"/>
      <c r="J15" s="84"/>
      <c r="K15" s="84"/>
      <c r="L15" s="84"/>
      <c r="M15" s="85"/>
      <c r="N15" s="42"/>
      <c r="O15" s="43"/>
      <c r="P15" s="43"/>
      <c r="Q15" s="43"/>
      <c r="R15" s="43"/>
      <c r="S15" s="43"/>
      <c r="T15" s="43"/>
      <c r="U15" s="43"/>
      <c r="V15" s="43"/>
    </row>
    <row r="16" spans="1:22" ht="18.75" customHeight="1">
      <c r="A16" s="41" t="s">
        <v>112</v>
      </c>
      <c r="B16" s="87" t="s">
        <v>58</v>
      </c>
      <c r="C16" s="87"/>
      <c r="D16" s="87"/>
      <c r="E16" s="87"/>
      <c r="F16" s="87"/>
      <c r="G16" s="87"/>
      <c r="H16" s="87"/>
      <c r="I16" s="87"/>
      <c r="J16" s="87"/>
      <c r="K16" s="87"/>
      <c r="L16" s="87"/>
      <c r="M16" s="87"/>
      <c r="N16" s="42"/>
      <c r="O16" s="43"/>
      <c r="P16" s="43"/>
      <c r="Q16" s="43"/>
      <c r="R16" s="43"/>
      <c r="S16" s="43"/>
      <c r="T16" s="43"/>
      <c r="U16" s="43"/>
      <c r="V16" s="43"/>
    </row>
    <row r="17" spans="1:13" ht="18.75" customHeight="1">
      <c r="A17" s="14" t="s">
        <v>113</v>
      </c>
      <c r="B17" s="75" t="s">
        <v>61</v>
      </c>
      <c r="C17" s="75"/>
      <c r="D17" s="75"/>
      <c r="E17" s="75"/>
      <c r="F17" s="75"/>
      <c r="G17" s="75"/>
      <c r="H17" s="75"/>
      <c r="I17" s="75"/>
      <c r="J17" s="75"/>
      <c r="K17" s="75"/>
      <c r="L17" s="75"/>
      <c r="M17" s="75"/>
    </row>
    <row r="18" spans="1:19" ht="17.25" customHeight="1">
      <c r="A18" s="32" t="s">
        <v>114</v>
      </c>
      <c r="B18" s="76" t="s">
        <v>92</v>
      </c>
      <c r="C18" s="77"/>
      <c r="D18" s="77"/>
      <c r="E18" s="77"/>
      <c r="F18" s="77"/>
      <c r="G18" s="77"/>
      <c r="H18" s="77"/>
      <c r="I18" s="77"/>
      <c r="J18" s="77"/>
      <c r="K18" s="77"/>
      <c r="L18" s="77"/>
      <c r="M18" s="78"/>
      <c r="N18" s="44"/>
      <c r="O18" s="44"/>
      <c r="P18" s="44"/>
      <c r="Q18" s="44"/>
      <c r="R18" s="44"/>
      <c r="S18" s="44"/>
    </row>
    <row r="19" ht="15" customHeight="1"/>
    <row r="20" ht="15.75" customHeight="1"/>
    <row r="21" ht="15" customHeight="1">
      <c r="B21" s="1"/>
    </row>
    <row r="22" ht="15.75">
      <c r="B22" s="1"/>
    </row>
    <row r="23" ht="15.75">
      <c r="B23" s="1"/>
    </row>
    <row r="24" ht="15.75">
      <c r="B24" s="1"/>
    </row>
  </sheetData>
  <sheetProtection/>
  <mergeCells count="14">
    <mergeCell ref="B18:M18"/>
    <mergeCell ref="A10:M10"/>
    <mergeCell ref="A14:M14"/>
    <mergeCell ref="B15:M15"/>
    <mergeCell ref="B11:M11"/>
    <mergeCell ref="B12:M12"/>
    <mergeCell ref="B13:M13"/>
    <mergeCell ref="B16:M16"/>
    <mergeCell ref="A8:M8"/>
    <mergeCell ref="F1:M1"/>
    <mergeCell ref="H3:M3"/>
    <mergeCell ref="A6:M6"/>
    <mergeCell ref="B9:M9"/>
    <mergeCell ref="B17:M17"/>
  </mergeCells>
  <hyperlinks>
    <hyperlink ref="A11:M11" location="'15.1. pielikums'!A1" display="15.1. pielikums"/>
    <hyperlink ref="A12:M12" location="'15.2. pielikums'!A1" display="15.2. pielikums"/>
    <hyperlink ref="A13:M13" location="'15.3. pielikums'!A1" display="15.3. pielikums"/>
    <hyperlink ref="A15:M15" location="'15.4. pielikums'!A1" display="15.4. pielikums"/>
    <hyperlink ref="A16:M16" location="'15.4.1. pielikums'!A1" display="15.4.1. pielikums"/>
    <hyperlink ref="A17:M17" location="'15.4.2. pielikums'!A1" display="15.4.2. pielikums"/>
    <hyperlink ref="A18:M18" location="'15.4.3. pielikums'!A1" display="15.4.3. pielikums"/>
  </hyperlinks>
  <printOptions/>
  <pageMargins left="0.7" right="0.7" top="0.75" bottom="0.75" header="0.3" footer="0.3"/>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9.140625" defaultRowHeight="15"/>
  <cols>
    <col min="1" max="1" width="15.28125" style="0" customWidth="1"/>
    <col min="2" max="2" width="29.00390625" style="0" customWidth="1"/>
    <col min="5" max="5" width="17.57421875" style="0" customWidth="1"/>
    <col min="6" max="6" width="29.140625" style="0" customWidth="1"/>
    <col min="7" max="7" width="85.00390625" style="0" customWidth="1"/>
    <col min="8" max="8" width="56.28125" style="0" customWidth="1"/>
  </cols>
  <sheetData>
    <row r="1" ht="18.75" customHeight="1">
      <c r="A1" s="37" t="s">
        <v>3</v>
      </c>
    </row>
    <row r="2" ht="15">
      <c r="H2" s="2" t="s">
        <v>108</v>
      </c>
    </row>
    <row r="3" spans="2:8" ht="15.75">
      <c r="B3" s="91" t="s">
        <v>56</v>
      </c>
      <c r="C3" s="91"/>
      <c r="D3" s="91"/>
      <c r="E3" s="91"/>
      <c r="F3" s="91"/>
      <c r="G3" s="91"/>
      <c r="H3" s="91"/>
    </row>
    <row r="5" spans="2:8" ht="48.75" customHeight="1">
      <c r="B5" s="63" t="s">
        <v>19</v>
      </c>
      <c r="C5" s="64" t="s">
        <v>20</v>
      </c>
      <c r="D5" s="64" t="s">
        <v>21</v>
      </c>
      <c r="E5" s="64" t="s">
        <v>22</v>
      </c>
      <c r="F5" s="64" t="s">
        <v>23</v>
      </c>
      <c r="G5" s="64" t="s">
        <v>24</v>
      </c>
      <c r="H5" s="65" t="s">
        <v>25</v>
      </c>
    </row>
    <row r="6" spans="2:8" ht="260.25" customHeight="1">
      <c r="B6" s="4" t="s">
        <v>7</v>
      </c>
      <c r="C6" s="5">
        <v>7.12</v>
      </c>
      <c r="D6" s="5">
        <v>1</v>
      </c>
      <c r="E6" s="5">
        <f>ROUND(1188.15/166.8,2)</f>
        <v>7.12</v>
      </c>
      <c r="F6" s="6" t="s">
        <v>31</v>
      </c>
      <c r="G6" s="7" t="s">
        <v>63</v>
      </c>
      <c r="H6" s="8" t="s">
        <v>66</v>
      </c>
    </row>
    <row r="7" spans="2:8" s="21" customFormat="1" ht="226.5" customHeight="1">
      <c r="B7" s="4" t="s">
        <v>8</v>
      </c>
      <c r="C7" s="5">
        <v>11.04</v>
      </c>
      <c r="D7" s="5">
        <v>0.06</v>
      </c>
      <c r="E7" s="5">
        <f>ROUND(1842.05/166.8*0.06,2)</f>
        <v>0.66</v>
      </c>
      <c r="F7" s="6" t="s">
        <v>65</v>
      </c>
      <c r="G7" s="35" t="s">
        <v>64</v>
      </c>
      <c r="H7" s="36" t="s">
        <v>91</v>
      </c>
    </row>
    <row r="8" spans="2:8" ht="131.25" customHeight="1">
      <c r="B8" s="4" t="s">
        <v>26</v>
      </c>
      <c r="C8" s="5"/>
      <c r="D8" s="5"/>
      <c r="E8" s="5">
        <f>ROUND((E6+E7)*10%,2)</f>
        <v>0.78</v>
      </c>
      <c r="F8" s="16" t="s">
        <v>87</v>
      </c>
      <c r="G8" s="7" t="s">
        <v>86</v>
      </c>
      <c r="H8" s="9"/>
    </row>
    <row r="9" spans="2:8" ht="34.5" customHeight="1">
      <c r="B9" s="88" t="s">
        <v>9</v>
      </c>
      <c r="C9" s="89"/>
      <c r="D9" s="90"/>
      <c r="E9" s="66">
        <f>E8+E7+E6</f>
        <v>8.56</v>
      </c>
      <c r="F9" s="67" t="s">
        <v>88</v>
      </c>
      <c r="G9" s="68"/>
      <c r="H9" s="69"/>
    </row>
    <row r="11" spans="2:8" s="21" customFormat="1" ht="14.25" customHeight="1">
      <c r="B11" s="34"/>
      <c r="C11" s="34"/>
      <c r="D11" s="34"/>
      <c r="E11" s="34"/>
      <c r="F11" s="34"/>
      <c r="G11" s="34"/>
      <c r="H11" s="34"/>
    </row>
  </sheetData>
  <sheetProtection/>
  <mergeCells count="2">
    <mergeCell ref="B9:D9"/>
    <mergeCell ref="B3:H3"/>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
    </sheetView>
  </sheetViews>
  <sheetFormatPr defaultColWidth="9.140625" defaultRowHeight="15"/>
  <cols>
    <col min="1" max="1" width="14.421875" style="0" customWidth="1"/>
    <col min="2" max="2" width="32.00390625" style="0" customWidth="1"/>
    <col min="3" max="3" width="10.28125" style="0" customWidth="1"/>
    <col min="4" max="4" width="13.28125" style="0" customWidth="1"/>
    <col min="5" max="5" width="13.8515625" style="0" customWidth="1"/>
    <col min="6" max="6" width="34.421875" style="0" customWidth="1"/>
    <col min="7" max="7" width="65.28125" style="0" customWidth="1"/>
    <col min="8" max="8" width="87.421875" style="0" customWidth="1"/>
  </cols>
  <sheetData>
    <row r="1" ht="18.75" customHeight="1">
      <c r="A1" s="37" t="s">
        <v>3</v>
      </c>
    </row>
    <row r="2" ht="15">
      <c r="H2" s="39" t="s">
        <v>109</v>
      </c>
    </row>
    <row r="4" spans="2:8" ht="15.75">
      <c r="B4" s="91" t="s">
        <v>57</v>
      </c>
      <c r="C4" s="91"/>
      <c r="D4" s="91"/>
      <c r="E4" s="91"/>
      <c r="F4" s="91"/>
      <c r="G4" s="91"/>
      <c r="H4" s="91"/>
    </row>
    <row r="6" spans="2:8" ht="59.25" customHeight="1">
      <c r="B6" s="98"/>
      <c r="C6" s="99" t="s">
        <v>27</v>
      </c>
      <c r="D6" s="58" t="s">
        <v>77</v>
      </c>
      <c r="E6" s="58" t="s">
        <v>78</v>
      </c>
      <c r="F6" s="99" t="s">
        <v>28</v>
      </c>
      <c r="G6" s="100" t="s">
        <v>24</v>
      </c>
      <c r="H6" s="100" t="s">
        <v>25</v>
      </c>
    </row>
    <row r="7" spans="2:8" ht="15">
      <c r="B7" s="98"/>
      <c r="C7" s="99"/>
      <c r="D7" s="59" t="s">
        <v>29</v>
      </c>
      <c r="E7" s="59" t="s">
        <v>29</v>
      </c>
      <c r="F7" s="99"/>
      <c r="G7" s="100"/>
      <c r="H7" s="100"/>
    </row>
    <row r="8" spans="2:8" ht="70.5" customHeight="1">
      <c r="B8" s="92" t="s">
        <v>30</v>
      </c>
      <c r="C8" s="92">
        <f>SUM(C10:C11)</f>
        <v>2.37</v>
      </c>
      <c r="D8" s="94">
        <f>SUM(D10:D11)</f>
        <v>2933.4</v>
      </c>
      <c r="E8" s="94">
        <f>SUM(E10:E11)</f>
        <v>97.78</v>
      </c>
      <c r="F8" s="105"/>
      <c r="G8" s="101" t="s">
        <v>32</v>
      </c>
      <c r="H8" s="103" t="s">
        <v>79</v>
      </c>
    </row>
    <row r="9" spans="2:8" ht="62.25" customHeight="1">
      <c r="B9" s="93"/>
      <c r="C9" s="93"/>
      <c r="D9" s="95"/>
      <c r="E9" s="95"/>
      <c r="F9" s="106"/>
      <c r="G9" s="102"/>
      <c r="H9" s="104"/>
    </row>
    <row r="10" spans="2:8" ht="256.5" customHeight="1">
      <c r="B10" s="10" t="s">
        <v>7</v>
      </c>
      <c r="C10" s="11">
        <v>2.19</v>
      </c>
      <c r="D10" s="12">
        <f>E10*30</f>
        <v>2601.9</v>
      </c>
      <c r="E10" s="12">
        <f>ROUND((1188.15/1/30)*2.19,2)</f>
        <v>86.73</v>
      </c>
      <c r="F10" s="24" t="s">
        <v>80</v>
      </c>
      <c r="G10" s="24" t="s">
        <v>39</v>
      </c>
      <c r="H10" s="22" t="s">
        <v>82</v>
      </c>
    </row>
    <row r="11" spans="2:8" ht="141.75" customHeight="1">
      <c r="B11" s="13" t="s">
        <v>8</v>
      </c>
      <c r="C11" s="11">
        <v>0.18</v>
      </c>
      <c r="D11" s="12">
        <f>E11*30</f>
        <v>331.5</v>
      </c>
      <c r="E11" s="12">
        <v>11.05</v>
      </c>
      <c r="F11" s="23" t="s">
        <v>81</v>
      </c>
      <c r="G11" s="15" t="s">
        <v>97</v>
      </c>
      <c r="H11" s="24" t="s">
        <v>83</v>
      </c>
    </row>
    <row r="12" spans="2:8" ht="64.5" customHeight="1">
      <c r="B12" s="54" t="s">
        <v>85</v>
      </c>
      <c r="C12" s="55"/>
      <c r="D12" s="56">
        <f>E12*30</f>
        <v>293.34000000000003</v>
      </c>
      <c r="E12" s="56">
        <f>E8*10%</f>
        <v>9.778</v>
      </c>
      <c r="F12" s="57"/>
      <c r="G12" s="96" t="s">
        <v>86</v>
      </c>
      <c r="H12" s="97"/>
    </row>
    <row r="13" spans="2:5" ht="31.5" customHeight="1">
      <c r="B13" s="51" t="s">
        <v>9</v>
      </c>
      <c r="C13" s="52"/>
      <c r="D13" s="53">
        <f>D12+D8</f>
        <v>3226.7400000000002</v>
      </c>
      <c r="E13" s="53">
        <f>E12+E8</f>
        <v>107.558</v>
      </c>
    </row>
  </sheetData>
  <sheetProtection/>
  <mergeCells count="14">
    <mergeCell ref="H6:H7"/>
    <mergeCell ref="G8:G9"/>
    <mergeCell ref="H8:H9"/>
    <mergeCell ref="F8:F9"/>
    <mergeCell ref="B8:B9"/>
    <mergeCell ref="C8:C9"/>
    <mergeCell ref="D8:D9"/>
    <mergeCell ref="E8:E9"/>
    <mergeCell ref="G12:H12"/>
    <mergeCell ref="B4:H4"/>
    <mergeCell ref="B6:B7"/>
    <mergeCell ref="C6:C7"/>
    <mergeCell ref="F6:F7"/>
    <mergeCell ref="G6:G7"/>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J8" sqref="J8"/>
    </sheetView>
  </sheetViews>
  <sheetFormatPr defaultColWidth="9.140625" defaultRowHeight="15"/>
  <cols>
    <col min="1" max="1" width="13.7109375" style="0" customWidth="1"/>
    <col min="2" max="2" width="19.57421875" style="0" customWidth="1"/>
    <col min="3" max="3" width="21.421875" style="0" customWidth="1"/>
    <col min="4" max="4" width="11.28125" style="0" customWidth="1"/>
    <col min="7" max="7" width="13.140625" style="0" customWidth="1"/>
  </cols>
  <sheetData>
    <row r="1" ht="17.25" customHeight="1">
      <c r="A1" s="38" t="s">
        <v>3</v>
      </c>
    </row>
    <row r="2" spans="1:8" s="21" customFormat="1" ht="17.25" customHeight="1">
      <c r="A2" s="31"/>
      <c r="G2" s="116" t="s">
        <v>110</v>
      </c>
      <c r="H2" s="116"/>
    </row>
    <row r="4" spans="2:7" ht="15.75">
      <c r="B4" s="91" t="s">
        <v>52</v>
      </c>
      <c r="C4" s="91"/>
      <c r="D4" s="91"/>
      <c r="E4" s="91"/>
      <c r="F4" s="91"/>
      <c r="G4" s="91"/>
    </row>
    <row r="6" spans="2:7" ht="15.75">
      <c r="B6" s="117" t="s">
        <v>40</v>
      </c>
      <c r="C6" s="118" t="s">
        <v>54</v>
      </c>
      <c r="D6" s="117" t="s">
        <v>41</v>
      </c>
      <c r="E6" s="117"/>
      <c r="F6" s="117"/>
      <c r="G6" s="118" t="s">
        <v>42</v>
      </c>
    </row>
    <row r="7" spans="2:7" ht="15.75">
      <c r="B7" s="117"/>
      <c r="C7" s="118"/>
      <c r="D7" s="60" t="s">
        <v>43</v>
      </c>
      <c r="E7" s="60" t="s">
        <v>44</v>
      </c>
      <c r="F7" s="60" t="s">
        <v>45</v>
      </c>
      <c r="G7" s="118"/>
    </row>
    <row r="8" spans="2:7" ht="15.75">
      <c r="B8" s="119" t="s">
        <v>55</v>
      </c>
      <c r="C8" s="120"/>
      <c r="D8" s="120"/>
      <c r="E8" s="120"/>
      <c r="F8" s="121"/>
      <c r="G8" s="61">
        <f>SUM(G9:G10)</f>
        <v>95352</v>
      </c>
    </row>
    <row r="9" spans="2:7" ht="36" customHeight="1">
      <c r="B9" s="28" t="s">
        <v>46</v>
      </c>
      <c r="C9" s="29">
        <v>50</v>
      </c>
      <c r="D9" s="29" t="s">
        <v>47</v>
      </c>
      <c r="E9" s="29">
        <v>8.56</v>
      </c>
      <c r="F9" s="5">
        <v>72</v>
      </c>
      <c r="G9" s="30">
        <f>F9*E9*C9</f>
        <v>30816.000000000004</v>
      </c>
    </row>
    <row r="10" spans="2:7" ht="51.75" customHeight="1">
      <c r="B10" s="28" t="s">
        <v>48</v>
      </c>
      <c r="C10" s="29">
        <v>50</v>
      </c>
      <c r="D10" s="29" t="s">
        <v>49</v>
      </c>
      <c r="E10" s="29">
        <v>107.56</v>
      </c>
      <c r="F10" s="5">
        <v>12</v>
      </c>
      <c r="G10" s="30">
        <f>F10*E10*C10</f>
        <v>64536</v>
      </c>
    </row>
    <row r="11" spans="2:7" ht="30" customHeight="1">
      <c r="B11" s="107" t="s">
        <v>74</v>
      </c>
      <c r="C11" s="108"/>
      <c r="D11" s="108"/>
      <c r="E11" s="108"/>
      <c r="F11" s="109"/>
      <c r="G11" s="62">
        <f>SUM(G9,G10)</f>
        <v>95352</v>
      </c>
    </row>
    <row r="12" spans="2:7" ht="15.75" customHeight="1">
      <c r="B12" s="110" t="s">
        <v>50</v>
      </c>
      <c r="C12" s="111"/>
      <c r="D12" s="111"/>
      <c r="E12" s="111"/>
      <c r="F12" s="112"/>
      <c r="G12" s="27">
        <v>95490</v>
      </c>
    </row>
    <row r="13" spans="2:7" ht="15.75">
      <c r="B13" s="113" t="s">
        <v>51</v>
      </c>
      <c r="C13" s="114"/>
      <c r="D13" s="114"/>
      <c r="E13" s="114"/>
      <c r="F13" s="115"/>
      <c r="G13" s="27">
        <f>G12-G11</f>
        <v>138</v>
      </c>
    </row>
  </sheetData>
  <sheetProtection/>
  <mergeCells count="10">
    <mergeCell ref="B11:F11"/>
    <mergeCell ref="B12:F12"/>
    <mergeCell ref="B13:F13"/>
    <mergeCell ref="B4:G4"/>
    <mergeCell ref="G2:H2"/>
    <mergeCell ref="B6:B7"/>
    <mergeCell ref="C6:C7"/>
    <mergeCell ref="D6:F6"/>
    <mergeCell ref="G6:G7"/>
    <mergeCell ref="B8:F8"/>
  </mergeCells>
  <hyperlinks>
    <hyperlink ref="A1" location="SATURS!A1" display="UZ SATURU"/>
  </hyperlinks>
  <printOptions/>
  <pageMargins left="0.7" right="0.7" top="0.75" bottom="0.75" header="0.3" footer="0.3"/>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
    </sheetView>
  </sheetViews>
  <sheetFormatPr defaultColWidth="9.140625" defaultRowHeight="15"/>
  <cols>
    <col min="1" max="1" width="14.7109375" style="0" customWidth="1"/>
    <col min="2" max="2" width="32.00390625" style="0" customWidth="1"/>
    <col min="3" max="3" width="10.28125" style="0" customWidth="1"/>
    <col min="4" max="4" width="13.28125" style="0" customWidth="1"/>
    <col min="5" max="5" width="13.8515625" style="0" customWidth="1"/>
    <col min="6" max="6" width="34.421875" style="0" customWidth="1"/>
    <col min="7" max="7" width="65.28125" style="0" customWidth="1"/>
    <col min="8" max="8" width="87.421875" style="0" customWidth="1"/>
  </cols>
  <sheetData>
    <row r="1" ht="18.75" customHeight="1">
      <c r="A1" s="37" t="s">
        <v>3</v>
      </c>
    </row>
    <row r="2" ht="15">
      <c r="H2" s="40" t="s">
        <v>111</v>
      </c>
    </row>
    <row r="4" spans="2:8" ht="15.75">
      <c r="B4" s="91" t="s">
        <v>89</v>
      </c>
      <c r="C4" s="91"/>
      <c r="D4" s="91"/>
      <c r="E4" s="91"/>
      <c r="F4" s="91"/>
      <c r="G4" s="91"/>
      <c r="H4" s="91"/>
    </row>
    <row r="5" spans="2:8" ht="15">
      <c r="B5" s="21"/>
      <c r="C5" s="21"/>
      <c r="D5" s="21"/>
      <c r="E5" s="21"/>
      <c r="F5" s="21"/>
      <c r="G5" s="21"/>
      <c r="H5" s="21"/>
    </row>
    <row r="6" spans="2:8" ht="57">
      <c r="B6" s="98"/>
      <c r="C6" s="99" t="s">
        <v>27</v>
      </c>
      <c r="D6" s="58" t="s">
        <v>77</v>
      </c>
      <c r="E6" s="58" t="s">
        <v>78</v>
      </c>
      <c r="F6" s="99" t="s">
        <v>28</v>
      </c>
      <c r="G6" s="100" t="s">
        <v>24</v>
      </c>
      <c r="H6" s="100" t="s">
        <v>25</v>
      </c>
    </row>
    <row r="7" spans="2:8" ht="15">
      <c r="B7" s="98"/>
      <c r="C7" s="99"/>
      <c r="D7" s="59" t="s">
        <v>29</v>
      </c>
      <c r="E7" s="59" t="s">
        <v>29</v>
      </c>
      <c r="F7" s="99"/>
      <c r="G7" s="100"/>
      <c r="H7" s="100"/>
    </row>
    <row r="8" spans="2:8" ht="15">
      <c r="B8" s="92" t="s">
        <v>30</v>
      </c>
      <c r="C8" s="92">
        <f>SUM(C10:C11)</f>
        <v>2.37</v>
      </c>
      <c r="D8" s="94">
        <f>SUM(D10:D11)</f>
        <v>2933.4</v>
      </c>
      <c r="E8" s="94">
        <f>SUM(E10:E11)</f>
        <v>97.78</v>
      </c>
      <c r="F8" s="105"/>
      <c r="G8" s="101" t="s">
        <v>32</v>
      </c>
      <c r="H8" s="103" t="s">
        <v>79</v>
      </c>
    </row>
    <row r="9" spans="2:8" ht="102" customHeight="1">
      <c r="B9" s="93"/>
      <c r="C9" s="93"/>
      <c r="D9" s="95"/>
      <c r="E9" s="95"/>
      <c r="F9" s="106"/>
      <c r="G9" s="102"/>
      <c r="H9" s="104"/>
    </row>
    <row r="10" spans="2:8" ht="255">
      <c r="B10" s="10" t="s">
        <v>7</v>
      </c>
      <c r="C10" s="11">
        <v>2.19</v>
      </c>
      <c r="D10" s="12">
        <f>E10*30</f>
        <v>2601.9</v>
      </c>
      <c r="E10" s="12">
        <f>ROUND((1188.15/1/30)*2.19,2)</f>
        <v>86.73</v>
      </c>
      <c r="F10" s="24" t="s">
        <v>80</v>
      </c>
      <c r="G10" s="24" t="s">
        <v>39</v>
      </c>
      <c r="H10" s="22" t="s">
        <v>82</v>
      </c>
    </row>
    <row r="11" spans="2:8" ht="150">
      <c r="B11" s="13" t="s">
        <v>8</v>
      </c>
      <c r="C11" s="11">
        <v>0.18</v>
      </c>
      <c r="D11" s="12">
        <f>E11*30</f>
        <v>331.5</v>
      </c>
      <c r="E11" s="12">
        <f>ROUND((1842.05/1/30)*0.18,2)</f>
        <v>11.05</v>
      </c>
      <c r="F11" s="23" t="s">
        <v>81</v>
      </c>
      <c r="G11" s="15" t="s">
        <v>97</v>
      </c>
      <c r="H11" s="24" t="s">
        <v>83</v>
      </c>
    </row>
    <row r="12" spans="2:8" ht="58.5" customHeight="1">
      <c r="B12" s="54" t="s">
        <v>105</v>
      </c>
      <c r="C12" s="55"/>
      <c r="D12" s="56">
        <f>E12*30</f>
        <v>380.4</v>
      </c>
      <c r="E12" s="56">
        <v>12.68</v>
      </c>
      <c r="F12" s="57" t="s">
        <v>118</v>
      </c>
      <c r="G12" s="96" t="s">
        <v>106</v>
      </c>
      <c r="H12" s="97"/>
    </row>
    <row r="13" spans="2:5" ht="34.5" customHeight="1">
      <c r="B13" s="51" t="s">
        <v>9</v>
      </c>
      <c r="C13" s="52"/>
      <c r="D13" s="53">
        <f>D10+D11+D12</f>
        <v>3313.8</v>
      </c>
      <c r="E13" s="53">
        <f>E10+E11+E12</f>
        <v>110.46000000000001</v>
      </c>
    </row>
  </sheetData>
  <sheetProtection/>
  <mergeCells count="14">
    <mergeCell ref="H8:H9"/>
    <mergeCell ref="G12:H12"/>
    <mergeCell ref="B8:B9"/>
    <mergeCell ref="C8:C9"/>
    <mergeCell ref="D8:D9"/>
    <mergeCell ref="E8:E9"/>
    <mergeCell ref="F8:F9"/>
    <mergeCell ref="G8:G9"/>
    <mergeCell ref="B4:H4"/>
    <mergeCell ref="B6:B7"/>
    <mergeCell ref="C6:C7"/>
    <mergeCell ref="F6:F7"/>
    <mergeCell ref="G6:G7"/>
    <mergeCell ref="H6:H7"/>
  </mergeCells>
  <hyperlinks>
    <hyperlink ref="A1" location="SATURS!A1" display="UZ SATURU"/>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17"/>
  <sheetViews>
    <sheetView zoomScalePageLayoutView="0" workbookViewId="0" topLeftCell="A1">
      <selection activeCell="A1" sqref="A1"/>
    </sheetView>
  </sheetViews>
  <sheetFormatPr defaultColWidth="9.140625" defaultRowHeight="15"/>
  <cols>
    <col min="1" max="1" width="14.28125" style="0" customWidth="1"/>
    <col min="2" max="2" width="13.57421875" style="0" customWidth="1"/>
    <col min="4" max="4" width="10.140625" style="0" customWidth="1"/>
    <col min="5" max="5" width="10.28125" style="0" customWidth="1"/>
    <col min="6" max="6" width="5.421875" style="0" customWidth="1"/>
    <col min="9" max="9" width="7.00390625" style="0" customWidth="1"/>
    <col min="12" max="12" width="7.28125" style="0" customWidth="1"/>
    <col min="14" max="14" width="10.28125" style="0" customWidth="1"/>
  </cols>
  <sheetData>
    <row r="1" ht="18" customHeight="1">
      <c r="A1" s="37" t="s">
        <v>3</v>
      </c>
    </row>
    <row r="2" spans="15:16" ht="15">
      <c r="O2" s="125" t="s">
        <v>112</v>
      </c>
      <c r="P2" s="125"/>
    </row>
    <row r="4" spans="2:17" ht="15" customHeight="1">
      <c r="B4" s="126" t="s">
        <v>58</v>
      </c>
      <c r="C4" s="126"/>
      <c r="D4" s="126"/>
      <c r="E4" s="126"/>
      <c r="F4" s="126"/>
      <c r="G4" s="126"/>
      <c r="H4" s="126"/>
      <c r="I4" s="126"/>
      <c r="J4" s="126"/>
      <c r="K4" s="126"/>
      <c r="L4" s="126"/>
      <c r="M4" s="126"/>
      <c r="N4" s="126"/>
      <c r="O4" s="126"/>
      <c r="P4" s="126"/>
      <c r="Q4" s="44"/>
    </row>
    <row r="6" spans="2:16" ht="41.25" customHeight="1">
      <c r="B6" s="130" t="s">
        <v>4</v>
      </c>
      <c r="C6" s="130"/>
      <c r="D6" s="122" t="s">
        <v>69</v>
      </c>
      <c r="E6" s="122"/>
      <c r="F6" s="122" t="s">
        <v>103</v>
      </c>
      <c r="G6" s="122"/>
      <c r="H6" s="122" t="s">
        <v>99</v>
      </c>
      <c r="I6" s="122"/>
      <c r="J6" s="122"/>
      <c r="K6" s="122" t="s">
        <v>100</v>
      </c>
      <c r="L6" s="122"/>
      <c r="M6" s="122"/>
      <c r="N6" s="122" t="s">
        <v>101</v>
      </c>
      <c r="O6" s="122"/>
      <c r="P6" s="122"/>
    </row>
    <row r="7" spans="2:16" ht="15">
      <c r="B7" s="123">
        <v>1</v>
      </c>
      <c r="C7" s="123"/>
      <c r="D7" s="123">
        <v>2</v>
      </c>
      <c r="E7" s="123"/>
      <c r="F7" s="123">
        <v>3</v>
      </c>
      <c r="G7" s="123"/>
      <c r="H7" s="123" t="s">
        <v>98</v>
      </c>
      <c r="I7" s="123"/>
      <c r="J7" s="123"/>
      <c r="K7" s="123" t="s">
        <v>10</v>
      </c>
      <c r="L7" s="123"/>
      <c r="M7" s="123"/>
      <c r="N7" s="123" t="s">
        <v>11</v>
      </c>
      <c r="O7" s="123"/>
      <c r="P7" s="123"/>
    </row>
    <row r="8" spans="2:16" ht="30.75" customHeight="1">
      <c r="B8" s="127" t="s">
        <v>7</v>
      </c>
      <c r="C8" s="127"/>
      <c r="D8" s="128">
        <v>1</v>
      </c>
      <c r="E8" s="128"/>
      <c r="F8" s="128">
        <v>2.19</v>
      </c>
      <c r="G8" s="128"/>
      <c r="H8" s="128">
        <f>ROUND(F8*160,2)</f>
        <v>350.4</v>
      </c>
      <c r="I8" s="128"/>
      <c r="J8" s="128"/>
      <c r="K8" s="128">
        <f>ROUND(H8/D8,2)</f>
        <v>350.4</v>
      </c>
      <c r="L8" s="128"/>
      <c r="M8" s="128"/>
      <c r="N8" s="129">
        <f>ROUND(K8/365,2)</f>
        <v>0.96</v>
      </c>
      <c r="O8" s="129"/>
      <c r="P8" s="129"/>
    </row>
    <row r="9" ht="18" customHeight="1"/>
    <row r="10" spans="1:18" ht="15" customHeight="1">
      <c r="A10" s="21"/>
      <c r="B10" s="124" t="s">
        <v>102</v>
      </c>
      <c r="C10" s="124"/>
      <c r="D10" s="124"/>
      <c r="E10" s="124"/>
      <c r="F10" s="124"/>
      <c r="G10" s="124"/>
      <c r="H10" s="124"/>
      <c r="I10" s="124"/>
      <c r="J10" s="124"/>
      <c r="K10" s="124"/>
      <c r="L10" s="124"/>
      <c r="M10" s="124"/>
      <c r="N10" s="124"/>
      <c r="O10" s="124"/>
      <c r="P10" s="124"/>
      <c r="Q10" s="124"/>
      <c r="R10" s="124"/>
    </row>
    <row r="11" spans="11:12" ht="15">
      <c r="K11" s="21"/>
      <c r="L11" s="21"/>
    </row>
    <row r="12" spans="8:12" ht="15">
      <c r="H12" s="21"/>
      <c r="I12" s="21"/>
      <c r="K12" s="21"/>
      <c r="L12" s="21"/>
    </row>
    <row r="13" spans="7:12" ht="15" customHeight="1">
      <c r="G13" s="21"/>
      <c r="H13" s="21"/>
      <c r="I13" s="21"/>
      <c r="K13" s="21"/>
      <c r="L13" s="21"/>
    </row>
    <row r="14" ht="47.25" customHeight="1"/>
    <row r="15" ht="15.75" customHeight="1"/>
    <row r="16" ht="39" customHeight="1"/>
    <row r="17" spans="10:13" ht="15">
      <c r="J17" s="21"/>
      <c r="K17" s="21"/>
      <c r="L17" s="21"/>
      <c r="M17" s="21"/>
    </row>
  </sheetData>
  <sheetProtection/>
  <mergeCells count="21">
    <mergeCell ref="B6:C6"/>
    <mergeCell ref="D7:E7"/>
    <mergeCell ref="N6:P6"/>
    <mergeCell ref="O2:P2"/>
    <mergeCell ref="B4:P4"/>
    <mergeCell ref="B8:C8"/>
    <mergeCell ref="D8:E8"/>
    <mergeCell ref="F8:G8"/>
    <mergeCell ref="H8:J8"/>
    <mergeCell ref="K8:M8"/>
    <mergeCell ref="N8:P8"/>
    <mergeCell ref="D6:E6"/>
    <mergeCell ref="F6:G6"/>
    <mergeCell ref="H6:J6"/>
    <mergeCell ref="K6:M6"/>
    <mergeCell ref="B7:C7"/>
    <mergeCell ref="B10:R10"/>
    <mergeCell ref="F7:G7"/>
    <mergeCell ref="H7:J7"/>
    <mergeCell ref="K7:M7"/>
    <mergeCell ref="N7:P7"/>
  </mergeCells>
  <hyperlinks>
    <hyperlink ref="A1" location="SATURS!A1" display="UZ SATURU"/>
  </hyperlinks>
  <printOptions/>
  <pageMargins left="0.7" right="0.7" top="0.75" bottom="0.75" header="0.3" footer="0.3"/>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7">
      <selection activeCell="H31" sqref="H31"/>
    </sheetView>
  </sheetViews>
  <sheetFormatPr defaultColWidth="9.140625" defaultRowHeight="15"/>
  <cols>
    <col min="1" max="1" width="13.57421875" style="0" customWidth="1"/>
    <col min="2" max="2" width="9.140625" style="0" customWidth="1"/>
    <col min="3" max="3" width="13.57421875" style="0" customWidth="1"/>
    <col min="5" max="5" width="10.140625" style="0" customWidth="1"/>
    <col min="7" max="7" width="5.421875" style="0" customWidth="1"/>
    <col min="10" max="10" width="7.00390625" style="0" customWidth="1"/>
    <col min="13" max="13" width="7.28125" style="0" customWidth="1"/>
  </cols>
  <sheetData>
    <row r="1" ht="18.75" customHeight="1">
      <c r="A1" s="37" t="s">
        <v>3</v>
      </c>
    </row>
    <row r="2" spans="15:16" ht="15">
      <c r="O2" s="135" t="s">
        <v>113</v>
      </c>
      <c r="P2" s="135"/>
    </row>
    <row r="4" spans="2:16" ht="15.75">
      <c r="B4" s="91" t="s">
        <v>61</v>
      </c>
      <c r="C4" s="91"/>
      <c r="D4" s="91"/>
      <c r="E4" s="91"/>
      <c r="F4" s="91"/>
      <c r="G4" s="91"/>
      <c r="H4" s="91"/>
      <c r="I4" s="91"/>
      <c r="J4" s="91"/>
      <c r="K4" s="91"/>
      <c r="L4" s="91"/>
      <c r="M4" s="91"/>
      <c r="N4" s="91"/>
      <c r="O4" s="91"/>
      <c r="P4" s="91"/>
    </row>
    <row r="6" spans="2:16" ht="43.5" customHeight="1">
      <c r="B6" s="130" t="s">
        <v>4</v>
      </c>
      <c r="C6" s="130"/>
      <c r="D6" s="122" t="s">
        <v>69</v>
      </c>
      <c r="E6" s="122"/>
      <c r="F6" s="122" t="s">
        <v>5</v>
      </c>
      <c r="G6" s="122"/>
      <c r="H6" s="122" t="s">
        <v>6</v>
      </c>
      <c r="I6" s="122"/>
      <c r="J6" s="122"/>
      <c r="K6" s="122" t="s">
        <v>70</v>
      </c>
      <c r="L6" s="122"/>
      <c r="M6" s="122"/>
      <c r="N6" s="136" t="s">
        <v>71</v>
      </c>
      <c r="O6" s="136"/>
      <c r="P6" s="136"/>
    </row>
    <row r="7" spans="2:16" ht="15">
      <c r="B7" s="123">
        <v>1</v>
      </c>
      <c r="C7" s="123"/>
      <c r="D7" s="123">
        <v>2</v>
      </c>
      <c r="E7" s="123"/>
      <c r="F7" s="123">
        <v>3</v>
      </c>
      <c r="G7" s="123"/>
      <c r="H7" s="123" t="s">
        <v>34</v>
      </c>
      <c r="I7" s="123"/>
      <c r="J7" s="123"/>
      <c r="K7" s="123" t="s">
        <v>10</v>
      </c>
      <c r="L7" s="123"/>
      <c r="M7" s="123"/>
      <c r="N7" s="123" t="s">
        <v>11</v>
      </c>
      <c r="O7" s="123"/>
      <c r="P7" s="123"/>
    </row>
    <row r="8" spans="2:16" ht="30" customHeight="1">
      <c r="B8" s="134" t="s">
        <v>7</v>
      </c>
      <c r="C8" s="134"/>
      <c r="D8" s="128">
        <v>1</v>
      </c>
      <c r="E8" s="128"/>
      <c r="F8" s="128">
        <v>2.19</v>
      </c>
      <c r="G8" s="128"/>
      <c r="H8" s="128">
        <f>ROUND(F8*213.43,2)</f>
        <v>467.41</v>
      </c>
      <c r="I8" s="128"/>
      <c r="J8" s="128"/>
      <c r="K8" s="128">
        <f>ROUND(H8/D8,2)</f>
        <v>467.41</v>
      </c>
      <c r="L8" s="128"/>
      <c r="M8" s="128"/>
      <c r="N8" s="128">
        <f>ROUND(K8/365,2)</f>
        <v>1.28</v>
      </c>
      <c r="O8" s="128"/>
      <c r="P8" s="128"/>
    </row>
    <row r="9" spans="2:16" ht="45" customHeight="1">
      <c r="B9" s="134" t="s">
        <v>8</v>
      </c>
      <c r="C9" s="134"/>
      <c r="D9" s="128">
        <v>1</v>
      </c>
      <c r="E9" s="128"/>
      <c r="F9" s="128">
        <v>0.18</v>
      </c>
      <c r="G9" s="128"/>
      <c r="H9" s="128">
        <f>ROUND(F9*213.43,2)</f>
        <v>38.42</v>
      </c>
      <c r="I9" s="128"/>
      <c r="J9" s="128"/>
      <c r="K9" s="128">
        <f>ROUND(H9/D9,2)</f>
        <v>38.42</v>
      </c>
      <c r="L9" s="128"/>
      <c r="M9" s="128"/>
      <c r="N9" s="128">
        <f>ROUND(K9/365,2)</f>
        <v>0.11</v>
      </c>
      <c r="O9" s="128"/>
      <c r="P9" s="128"/>
    </row>
    <row r="10" spans="2:16" ht="19.5" customHeight="1">
      <c r="B10" s="132" t="s">
        <v>68</v>
      </c>
      <c r="C10" s="133"/>
      <c r="D10" s="129">
        <v>1</v>
      </c>
      <c r="E10" s="129"/>
      <c r="F10" s="129">
        <f>SUM(F8,F9)</f>
        <v>2.37</v>
      </c>
      <c r="G10" s="129"/>
      <c r="H10" s="129">
        <f>H8+H9</f>
        <v>505.83000000000004</v>
      </c>
      <c r="I10" s="129"/>
      <c r="J10" s="129"/>
      <c r="K10" s="129">
        <f>ROUND(H10/D10,2)</f>
        <v>505.83</v>
      </c>
      <c r="L10" s="129"/>
      <c r="M10" s="129"/>
      <c r="N10" s="129">
        <f>ROUND(N8+N9,2)</f>
        <v>1.39</v>
      </c>
      <c r="O10" s="129"/>
      <c r="P10" s="129"/>
    </row>
    <row r="12" spans="2:16" ht="15" customHeight="1">
      <c r="B12" s="131" t="s">
        <v>104</v>
      </c>
      <c r="C12" s="131"/>
      <c r="D12" s="131"/>
      <c r="E12" s="131"/>
      <c r="F12" s="131"/>
      <c r="G12" s="131"/>
      <c r="H12" s="131"/>
      <c r="I12" s="131"/>
      <c r="J12" s="131"/>
      <c r="K12" s="131"/>
      <c r="L12" s="131"/>
      <c r="M12" s="131"/>
      <c r="N12" s="131"/>
      <c r="O12" s="131"/>
      <c r="P12" s="131"/>
    </row>
    <row r="13" spans="2:16" ht="15">
      <c r="B13" s="131"/>
      <c r="C13" s="131"/>
      <c r="D13" s="131"/>
      <c r="E13" s="131"/>
      <c r="F13" s="131"/>
      <c r="G13" s="131"/>
      <c r="H13" s="131"/>
      <c r="I13" s="131"/>
      <c r="J13" s="131"/>
      <c r="K13" s="131"/>
      <c r="L13" s="131"/>
      <c r="M13" s="131"/>
      <c r="N13" s="131"/>
      <c r="O13" s="131"/>
      <c r="P13" s="131"/>
    </row>
    <row r="14" spans="2:16" ht="15">
      <c r="B14" s="131"/>
      <c r="C14" s="131"/>
      <c r="D14" s="131"/>
      <c r="E14" s="131"/>
      <c r="F14" s="131"/>
      <c r="G14" s="131"/>
      <c r="H14" s="131"/>
      <c r="I14" s="131"/>
      <c r="J14" s="131"/>
      <c r="K14" s="131"/>
      <c r="L14" s="131"/>
      <c r="M14" s="131"/>
      <c r="N14" s="131"/>
      <c r="O14" s="131"/>
      <c r="P14" s="131"/>
    </row>
    <row r="15" spans="2:16" ht="15">
      <c r="B15" s="131"/>
      <c r="C15" s="131"/>
      <c r="D15" s="131"/>
      <c r="E15" s="131"/>
      <c r="F15" s="131"/>
      <c r="G15" s="131"/>
      <c r="H15" s="131"/>
      <c r="I15" s="131"/>
      <c r="J15" s="131"/>
      <c r="K15" s="131"/>
      <c r="L15" s="131"/>
      <c r="M15" s="131"/>
      <c r="N15" s="131"/>
      <c r="O15" s="131"/>
      <c r="P15" s="131"/>
    </row>
    <row r="16" spans="2:16" ht="15">
      <c r="B16" s="131"/>
      <c r="C16" s="131"/>
      <c r="D16" s="131"/>
      <c r="E16" s="131"/>
      <c r="F16" s="131"/>
      <c r="G16" s="131"/>
      <c r="H16" s="131"/>
      <c r="I16" s="131"/>
      <c r="J16" s="131"/>
      <c r="K16" s="131"/>
      <c r="L16" s="131"/>
      <c r="M16" s="131"/>
      <c r="N16" s="131"/>
      <c r="O16" s="131"/>
      <c r="P16" s="131"/>
    </row>
    <row r="17" spans="2:16" ht="15">
      <c r="B17" s="131"/>
      <c r="C17" s="131"/>
      <c r="D17" s="131"/>
      <c r="E17" s="131"/>
      <c r="F17" s="131"/>
      <c r="G17" s="131"/>
      <c r="H17" s="131"/>
      <c r="I17" s="131"/>
      <c r="J17" s="131"/>
      <c r="K17" s="131"/>
      <c r="L17" s="131"/>
      <c r="M17" s="131"/>
      <c r="N17" s="131"/>
      <c r="O17" s="131"/>
      <c r="P17" s="131"/>
    </row>
    <row r="18" spans="2:16" ht="4.5" customHeight="1">
      <c r="B18" s="131"/>
      <c r="C18" s="131"/>
      <c r="D18" s="131"/>
      <c r="E18" s="131"/>
      <c r="F18" s="131"/>
      <c r="G18" s="131"/>
      <c r="H18" s="131"/>
      <c r="I18" s="131"/>
      <c r="J18" s="131"/>
      <c r="K18" s="131"/>
      <c r="L18" s="131"/>
      <c r="M18" s="131"/>
      <c r="N18" s="131"/>
      <c r="O18" s="131"/>
      <c r="P18" s="131"/>
    </row>
    <row r="19" spans="2:16" ht="9.75" customHeight="1" hidden="1">
      <c r="B19" s="131"/>
      <c r="C19" s="131"/>
      <c r="D19" s="131"/>
      <c r="E19" s="131"/>
      <c r="F19" s="131"/>
      <c r="G19" s="131"/>
      <c r="H19" s="131"/>
      <c r="I19" s="131"/>
      <c r="J19" s="131"/>
      <c r="K19" s="131"/>
      <c r="L19" s="131"/>
      <c r="M19" s="131"/>
      <c r="N19" s="131"/>
      <c r="O19" s="131"/>
      <c r="P19" s="131"/>
    </row>
    <row r="20" spans="2:16" ht="15" hidden="1">
      <c r="B20" s="131"/>
      <c r="C20" s="131"/>
      <c r="D20" s="131"/>
      <c r="E20" s="131"/>
      <c r="F20" s="131"/>
      <c r="G20" s="131"/>
      <c r="H20" s="131"/>
      <c r="I20" s="131"/>
      <c r="J20" s="131"/>
      <c r="K20" s="131"/>
      <c r="L20" s="131"/>
      <c r="M20" s="131"/>
      <c r="N20" s="131"/>
      <c r="O20" s="131"/>
      <c r="P20" s="131"/>
    </row>
    <row r="21" spans="2:16" ht="15" hidden="1">
      <c r="B21" s="131"/>
      <c r="C21" s="131"/>
      <c r="D21" s="131"/>
      <c r="E21" s="131"/>
      <c r="F21" s="131"/>
      <c r="G21" s="131"/>
      <c r="H21" s="131"/>
      <c r="I21" s="131"/>
      <c r="J21" s="131"/>
      <c r="K21" s="131"/>
      <c r="L21" s="131"/>
      <c r="M21" s="131"/>
      <c r="N21" s="131"/>
      <c r="O21" s="131"/>
      <c r="P21" s="131"/>
    </row>
    <row r="22" spans="2:16" ht="15" hidden="1">
      <c r="B22" s="131"/>
      <c r="C22" s="131"/>
      <c r="D22" s="131"/>
      <c r="E22" s="131"/>
      <c r="F22" s="131"/>
      <c r="G22" s="131"/>
      <c r="H22" s="131"/>
      <c r="I22" s="131"/>
      <c r="J22" s="131"/>
      <c r="K22" s="131"/>
      <c r="L22" s="131"/>
      <c r="M22" s="131"/>
      <c r="N22" s="131"/>
      <c r="O22" s="131"/>
      <c r="P22" s="131"/>
    </row>
    <row r="23" spans="2:16" ht="15" hidden="1">
      <c r="B23" s="131"/>
      <c r="C23" s="131"/>
      <c r="D23" s="131"/>
      <c r="E23" s="131"/>
      <c r="F23" s="131"/>
      <c r="G23" s="131"/>
      <c r="H23" s="131"/>
      <c r="I23" s="131"/>
      <c r="J23" s="131"/>
      <c r="K23" s="131"/>
      <c r="L23" s="131"/>
      <c r="M23" s="131"/>
      <c r="N23" s="131"/>
      <c r="O23" s="131"/>
      <c r="P23" s="131"/>
    </row>
    <row r="24" spans="2:16" ht="15" hidden="1">
      <c r="B24" s="131"/>
      <c r="C24" s="131"/>
      <c r="D24" s="131"/>
      <c r="E24" s="131"/>
      <c r="F24" s="131"/>
      <c r="G24" s="131"/>
      <c r="H24" s="131"/>
      <c r="I24" s="131"/>
      <c r="J24" s="131"/>
      <c r="K24" s="131"/>
      <c r="L24" s="131"/>
      <c r="M24" s="131"/>
      <c r="N24" s="131"/>
      <c r="O24" s="131"/>
      <c r="P24" s="131"/>
    </row>
    <row r="26" spans="2:5" ht="30" customHeight="1">
      <c r="B26" s="144" t="s">
        <v>67</v>
      </c>
      <c r="C26" s="144"/>
      <c r="D26" s="144"/>
      <c r="E26" s="144"/>
    </row>
    <row r="27" spans="2:5" ht="50.25" customHeight="1">
      <c r="B27" s="138" t="s">
        <v>37</v>
      </c>
      <c r="C27" s="139"/>
      <c r="D27" s="140"/>
      <c r="E27" s="18">
        <v>9.78</v>
      </c>
    </row>
    <row r="28" spans="2:5" ht="47.25" customHeight="1">
      <c r="B28" s="138" t="s">
        <v>115</v>
      </c>
      <c r="C28" s="139"/>
      <c r="D28" s="140"/>
      <c r="E28" s="19">
        <v>0.96</v>
      </c>
    </row>
    <row r="29" spans="2:5" s="21" customFormat="1" ht="31.5" customHeight="1">
      <c r="B29" s="138" t="s">
        <v>116</v>
      </c>
      <c r="C29" s="139"/>
      <c r="D29" s="140"/>
      <c r="E29" s="19">
        <v>1.39</v>
      </c>
    </row>
    <row r="30" spans="2:5" ht="32.25" customHeight="1">
      <c r="B30" s="138" t="s">
        <v>117</v>
      </c>
      <c r="C30" s="139"/>
      <c r="D30" s="140"/>
      <c r="E30" s="18">
        <v>0.55</v>
      </c>
    </row>
    <row r="31" spans="2:5" ht="48.75" customHeight="1">
      <c r="B31" s="141" t="s">
        <v>53</v>
      </c>
      <c r="C31" s="142"/>
      <c r="D31" s="143"/>
      <c r="E31" s="20">
        <f>E27+E28+E29+E30</f>
        <v>12.68</v>
      </c>
    </row>
    <row r="34" spans="2:16" ht="78.75" customHeight="1">
      <c r="B34" s="145" t="s">
        <v>38</v>
      </c>
      <c r="C34" s="145"/>
      <c r="D34" s="145"/>
      <c r="E34" s="145"/>
      <c r="F34" s="145"/>
      <c r="G34" s="145"/>
      <c r="H34" s="145"/>
      <c r="I34" s="145"/>
      <c r="J34" s="145"/>
      <c r="K34" s="145"/>
      <c r="L34" s="145"/>
      <c r="M34" s="145"/>
      <c r="N34" s="145"/>
      <c r="O34" s="145"/>
      <c r="P34" s="145"/>
    </row>
    <row r="35" spans="2:16" s="21" customFormat="1" ht="12.75" customHeight="1">
      <c r="B35" s="25"/>
      <c r="C35" s="25"/>
      <c r="D35" s="25"/>
      <c r="E35" s="25"/>
      <c r="F35" s="25"/>
      <c r="G35" s="25"/>
      <c r="H35" s="25"/>
      <c r="I35" s="25"/>
      <c r="J35" s="25"/>
      <c r="K35" s="25"/>
      <c r="L35" s="25"/>
      <c r="M35" s="25"/>
      <c r="N35" s="25"/>
      <c r="O35" s="25"/>
      <c r="P35" s="25"/>
    </row>
    <row r="36" spans="2:16" ht="33.75" customHeight="1">
      <c r="B36" s="137" t="s">
        <v>72</v>
      </c>
      <c r="C36" s="137"/>
      <c r="D36" s="137"/>
      <c r="E36" s="137"/>
      <c r="F36" s="137"/>
      <c r="G36" s="137"/>
      <c r="H36" s="137"/>
      <c r="I36" s="137"/>
      <c r="J36" s="137"/>
      <c r="K36" s="137"/>
      <c r="L36" s="137"/>
      <c r="M36" s="137"/>
      <c r="N36" s="137"/>
      <c r="O36" s="137"/>
      <c r="P36" s="137"/>
    </row>
  </sheetData>
  <sheetProtection/>
  <mergeCells count="41">
    <mergeCell ref="B36:P36"/>
    <mergeCell ref="B27:D27"/>
    <mergeCell ref="B28:D28"/>
    <mergeCell ref="B30:D30"/>
    <mergeCell ref="B31:D31"/>
    <mergeCell ref="B26:E26"/>
    <mergeCell ref="B34:P34"/>
    <mergeCell ref="B29:D29"/>
    <mergeCell ref="N8:P8"/>
    <mergeCell ref="N9:P9"/>
    <mergeCell ref="H9:J9"/>
    <mergeCell ref="K8:M8"/>
    <mergeCell ref="K9:M9"/>
    <mergeCell ref="O2:P2"/>
    <mergeCell ref="K6:M6"/>
    <mergeCell ref="N6:P6"/>
    <mergeCell ref="F8:G8"/>
    <mergeCell ref="F9:G9"/>
    <mergeCell ref="H8:J8"/>
    <mergeCell ref="K7:M7"/>
    <mergeCell ref="N7:P7"/>
    <mergeCell ref="B4:P4"/>
    <mergeCell ref="B8:C8"/>
    <mergeCell ref="B9:C9"/>
    <mergeCell ref="D8:E8"/>
    <mergeCell ref="D9:E9"/>
    <mergeCell ref="F7:G7"/>
    <mergeCell ref="H7:J7"/>
    <mergeCell ref="B6:C6"/>
    <mergeCell ref="D6:E6"/>
    <mergeCell ref="F6:G6"/>
    <mergeCell ref="H6:J6"/>
    <mergeCell ref="B7:C7"/>
    <mergeCell ref="D7:E7"/>
    <mergeCell ref="B12:P24"/>
    <mergeCell ref="B10:C10"/>
    <mergeCell ref="D10:E10"/>
    <mergeCell ref="F10:G10"/>
    <mergeCell ref="H10:J10"/>
    <mergeCell ref="K10:M10"/>
    <mergeCell ref="N10:P10"/>
  </mergeCells>
  <hyperlinks>
    <hyperlink ref="A1" location="SATURS!A1" display="UZ SATURU"/>
  </hyperlinks>
  <printOptions/>
  <pageMargins left="0.7" right="0.7" top="0.75" bottom="0.75" header="0.3" footer="0.3"/>
  <pageSetup fitToHeight="1"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zoomScalePageLayoutView="0" workbookViewId="0" topLeftCell="A1">
      <selection activeCell="A1" sqref="A1"/>
    </sheetView>
  </sheetViews>
  <sheetFormatPr defaultColWidth="9.140625" defaultRowHeight="15"/>
  <cols>
    <col min="1" max="1" width="14.00390625" style="0" customWidth="1"/>
    <col min="2" max="2" width="9.7109375" style="0" customWidth="1"/>
    <col min="4" max="4" width="9.28125" style="0" customWidth="1"/>
    <col min="7" max="7" width="4.421875" style="0" customWidth="1"/>
    <col min="9" max="9" width="5.00390625" style="0" customWidth="1"/>
    <col min="12" max="12" width="2.57421875" style="0" customWidth="1"/>
    <col min="16" max="16" width="12.00390625" style="0" customWidth="1"/>
  </cols>
  <sheetData>
    <row r="1" ht="18" customHeight="1">
      <c r="A1" s="37" t="s">
        <v>3</v>
      </c>
    </row>
    <row r="2" spans="18:19" ht="15">
      <c r="R2" s="135" t="s">
        <v>114</v>
      </c>
      <c r="S2" s="135"/>
    </row>
    <row r="4" spans="2:19" ht="15.75">
      <c r="B4" s="146" t="s">
        <v>92</v>
      </c>
      <c r="C4" s="146"/>
      <c r="D4" s="146"/>
      <c r="E4" s="146"/>
      <c r="F4" s="146"/>
      <c r="G4" s="146"/>
      <c r="H4" s="146"/>
      <c r="I4" s="146"/>
      <c r="J4" s="146"/>
      <c r="K4" s="146"/>
      <c r="L4" s="146"/>
      <c r="M4" s="146"/>
      <c r="N4" s="146"/>
      <c r="O4" s="146"/>
      <c r="P4" s="146"/>
      <c r="Q4" s="146"/>
      <c r="R4" s="146"/>
      <c r="S4" s="146"/>
    </row>
    <row r="6" spans="2:19" ht="58.5" customHeight="1">
      <c r="B6" s="130" t="s">
        <v>12</v>
      </c>
      <c r="C6" s="130"/>
      <c r="D6" s="130"/>
      <c r="E6" s="122" t="s">
        <v>13</v>
      </c>
      <c r="F6" s="122"/>
      <c r="G6" s="122"/>
      <c r="H6" s="122" t="s">
        <v>14</v>
      </c>
      <c r="I6" s="122"/>
      <c r="J6" s="122" t="s">
        <v>95</v>
      </c>
      <c r="K6" s="122"/>
      <c r="L6" s="122"/>
      <c r="M6" s="122" t="s">
        <v>93</v>
      </c>
      <c r="N6" s="122"/>
      <c r="O6" s="122"/>
      <c r="P6" s="50" t="s">
        <v>5</v>
      </c>
      <c r="Q6" s="122" t="s">
        <v>94</v>
      </c>
      <c r="R6" s="122"/>
      <c r="S6" s="122"/>
    </row>
    <row r="7" spans="2:20" ht="15">
      <c r="B7" s="123">
        <v>1</v>
      </c>
      <c r="C7" s="123"/>
      <c r="D7" s="123"/>
      <c r="E7" s="123">
        <v>2</v>
      </c>
      <c r="F7" s="123"/>
      <c r="G7" s="123"/>
      <c r="H7" s="123">
        <v>3</v>
      </c>
      <c r="I7" s="123"/>
      <c r="J7" s="123" t="s">
        <v>15</v>
      </c>
      <c r="K7" s="123"/>
      <c r="L7" s="123"/>
      <c r="M7" s="123" t="s">
        <v>16</v>
      </c>
      <c r="N7" s="123"/>
      <c r="O7" s="123"/>
      <c r="P7" s="3">
        <v>6</v>
      </c>
      <c r="Q7" s="123" t="s">
        <v>17</v>
      </c>
      <c r="R7" s="123"/>
      <c r="S7" s="123"/>
      <c r="T7" s="45"/>
    </row>
    <row r="8" spans="2:20" ht="15">
      <c r="B8" s="157" t="s">
        <v>18</v>
      </c>
      <c r="C8" s="157"/>
      <c r="D8" s="157"/>
      <c r="E8" s="123">
        <v>176.75</v>
      </c>
      <c r="F8" s="123"/>
      <c r="G8" s="123"/>
      <c r="H8" s="153">
        <v>365</v>
      </c>
      <c r="I8" s="154"/>
      <c r="J8" s="123">
        <f>ROUND(E8/H8,2)</f>
        <v>0.48</v>
      </c>
      <c r="K8" s="123"/>
      <c r="L8" s="123"/>
      <c r="M8" s="123">
        <f>AVERAGE(J8)</f>
        <v>0.48</v>
      </c>
      <c r="N8" s="123"/>
      <c r="O8" s="123"/>
      <c r="P8" s="3">
        <v>0.18</v>
      </c>
      <c r="Q8" s="147">
        <f>ROUND(M8*P8+M9*P9,2)</f>
        <v>0.55</v>
      </c>
      <c r="R8" s="148"/>
      <c r="S8" s="149"/>
      <c r="T8" s="45"/>
    </row>
    <row r="9" spans="2:20" ht="14.25" customHeight="1">
      <c r="B9" s="134" t="s">
        <v>73</v>
      </c>
      <c r="C9" s="134"/>
      <c r="D9" s="134"/>
      <c r="E9" s="123">
        <v>75.75</v>
      </c>
      <c r="F9" s="123"/>
      <c r="G9" s="123"/>
      <c r="H9" s="155"/>
      <c r="I9" s="156"/>
      <c r="J9" s="123">
        <f>ROUND(E9/H8,2)</f>
        <v>0.21</v>
      </c>
      <c r="K9" s="123"/>
      <c r="L9" s="123"/>
      <c r="M9" s="123">
        <f>AVERAGE(J9)</f>
        <v>0.21</v>
      </c>
      <c r="N9" s="123"/>
      <c r="O9" s="123"/>
      <c r="P9" s="3">
        <v>2.19</v>
      </c>
      <c r="Q9" s="150"/>
      <c r="R9" s="151"/>
      <c r="S9" s="152"/>
      <c r="T9" s="45"/>
    </row>
    <row r="10" ht="15">
      <c r="T10" s="45"/>
    </row>
    <row r="11" spans="2:18" ht="31.5" customHeight="1">
      <c r="B11" s="124" t="s">
        <v>33</v>
      </c>
      <c r="C11" s="124"/>
      <c r="D11" s="124"/>
      <c r="E11" s="124"/>
      <c r="F11" s="124"/>
      <c r="G11" s="124"/>
      <c r="H11" s="124"/>
      <c r="I11" s="124"/>
      <c r="J11" s="124"/>
      <c r="K11" s="124"/>
      <c r="L11" s="124"/>
      <c r="M11" s="124"/>
      <c r="N11" s="124"/>
      <c r="O11" s="124"/>
      <c r="P11" s="124"/>
      <c r="Q11" s="124"/>
      <c r="R11" s="124"/>
    </row>
    <row r="12" spans="2:18" ht="15.75" customHeight="1">
      <c r="B12" s="17"/>
      <c r="C12" s="17"/>
      <c r="D12" s="17"/>
      <c r="E12" s="17"/>
      <c r="F12" s="17"/>
      <c r="G12" s="17"/>
      <c r="H12" s="17"/>
      <c r="I12" s="17"/>
      <c r="J12" s="17"/>
      <c r="K12" s="17"/>
      <c r="L12" s="17"/>
      <c r="M12" s="17"/>
      <c r="N12" s="17"/>
      <c r="O12" s="17"/>
      <c r="P12" s="17"/>
      <c r="Q12" s="17"/>
      <c r="R12" s="17"/>
    </row>
    <row r="13" spans="2:8" ht="15">
      <c r="B13" s="124" t="s">
        <v>90</v>
      </c>
      <c r="C13" s="124"/>
      <c r="D13" s="124"/>
      <c r="E13" s="124"/>
      <c r="F13" s="124"/>
      <c r="G13" s="124"/>
      <c r="H13" s="124"/>
    </row>
    <row r="14" spans="2:8" ht="15">
      <c r="B14" s="17"/>
      <c r="C14" s="17"/>
      <c r="D14" s="17"/>
      <c r="E14" s="17"/>
      <c r="F14" s="17"/>
      <c r="G14" s="17"/>
      <c r="H14" s="17"/>
    </row>
    <row r="15" spans="2:18" ht="30.75" customHeight="1">
      <c r="B15" s="124" t="s">
        <v>96</v>
      </c>
      <c r="C15" s="124"/>
      <c r="D15" s="124"/>
      <c r="E15" s="124"/>
      <c r="F15" s="124"/>
      <c r="G15" s="124"/>
      <c r="H15" s="124"/>
      <c r="I15" s="124"/>
      <c r="J15" s="124"/>
      <c r="K15" s="124"/>
      <c r="L15" s="124"/>
      <c r="M15" s="124"/>
      <c r="N15" s="124"/>
      <c r="O15" s="124"/>
      <c r="P15" s="124"/>
      <c r="Q15" s="124"/>
      <c r="R15" s="124"/>
    </row>
    <row r="16" spans="2:18" ht="15.75" customHeight="1">
      <c r="B16" s="17"/>
      <c r="C16" s="17"/>
      <c r="D16" s="17"/>
      <c r="E16" s="17"/>
      <c r="F16" s="17"/>
      <c r="G16" s="17"/>
      <c r="H16" s="17"/>
      <c r="I16" s="17"/>
      <c r="J16" s="17"/>
      <c r="K16" s="17"/>
      <c r="L16" s="17"/>
      <c r="M16" s="17"/>
      <c r="N16" s="17"/>
      <c r="O16" s="17"/>
      <c r="P16" s="17"/>
      <c r="Q16" s="17"/>
      <c r="R16" s="17"/>
    </row>
    <row r="17" spans="2:18" ht="15" customHeight="1">
      <c r="B17" s="124" t="s">
        <v>36</v>
      </c>
      <c r="C17" s="124"/>
      <c r="D17" s="124"/>
      <c r="E17" s="124"/>
      <c r="F17" s="124"/>
      <c r="G17" s="124"/>
      <c r="H17" s="124"/>
      <c r="I17" s="124"/>
      <c r="J17" s="124"/>
      <c r="K17" s="124"/>
      <c r="L17" s="124"/>
      <c r="M17" s="124"/>
      <c r="N17" s="124"/>
      <c r="O17" s="124"/>
      <c r="P17" s="124"/>
      <c r="Q17" s="124"/>
      <c r="R17" s="124"/>
    </row>
  </sheetData>
  <sheetProtection/>
  <mergeCells count="28">
    <mergeCell ref="B4:S4"/>
    <mergeCell ref="R2:S2"/>
    <mergeCell ref="Q8:S9"/>
    <mergeCell ref="H8:I9"/>
    <mergeCell ref="B9:D9"/>
    <mergeCell ref="E9:G9"/>
    <mergeCell ref="J9:L9"/>
    <mergeCell ref="M9:O9"/>
    <mergeCell ref="B8:D8"/>
    <mergeCell ref="E8:G8"/>
    <mergeCell ref="Q6:S6"/>
    <mergeCell ref="J8:L8"/>
    <mergeCell ref="M8:O8"/>
    <mergeCell ref="B7:D7"/>
    <mergeCell ref="E7:G7"/>
    <mergeCell ref="H7:I7"/>
    <mergeCell ref="J7:L7"/>
    <mergeCell ref="M7:O7"/>
    <mergeCell ref="B13:H13"/>
    <mergeCell ref="B11:R11"/>
    <mergeCell ref="B15:R15"/>
    <mergeCell ref="B17:R17"/>
    <mergeCell ref="Q7:S7"/>
    <mergeCell ref="B6:D6"/>
    <mergeCell ref="E6:G6"/>
    <mergeCell ref="H6:I6"/>
    <mergeCell ref="J6:L6"/>
    <mergeCell ref="M6:O6"/>
  </mergeCells>
  <hyperlinks>
    <hyperlink ref="A1" location="SATURS!A1" display="UZ SATURU"/>
  </hyperlinks>
  <printOptions/>
  <pageMargins left="0.7" right="0.7" top="0.75" bottom="0.75" header="0.3" footer="0.3"/>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dc:creator>
  <cp:keywords/>
  <dc:description/>
  <cp:lastModifiedBy>Lilita Cirule</cp:lastModifiedBy>
  <cp:lastPrinted>2021-11-04T13:15:25Z</cp:lastPrinted>
  <dcterms:created xsi:type="dcterms:W3CDTF">2021-08-12T13:01:54Z</dcterms:created>
  <dcterms:modified xsi:type="dcterms:W3CDTF">2022-02-15T09:57:57Z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