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870" activeTab="0"/>
  </bookViews>
  <sheets>
    <sheet name="8.1.pielikums" sheetId="1" r:id="rId1"/>
    <sheet name="8.2.1.pielikums" sheetId="2" r:id="rId2"/>
    <sheet name="8.2.2.pielikums" sheetId="3" r:id="rId3"/>
    <sheet name="8.2.3.pielikums" sheetId="4" r:id="rId4"/>
    <sheet name="8.2.4.pielikums" sheetId="5" r:id="rId5"/>
    <sheet name="8.2.5.pielikums" sheetId="6" r:id="rId6"/>
    <sheet name="11.pielikums" sheetId="7" r:id="rId7"/>
    <sheet name="12.pielikums" sheetId="8" r:id="rId8"/>
    <sheet name="13.pielikums" sheetId="9" r:id="rId9"/>
  </sheets>
  <definedNames>
    <definedName name="_xlfn.COUNTIFS" hidden="1">#NAME?</definedName>
  </definedNames>
  <calcPr fullCalcOnLoad="1"/>
</workbook>
</file>

<file path=xl/comments8.xml><?xml version="1.0" encoding="utf-8"?>
<comments xmlns="http://schemas.openxmlformats.org/spreadsheetml/2006/main">
  <authors>
    <author>Author</author>
  </authors>
  <commentList>
    <comment ref="A35" authorId="0">
      <text>
        <r>
          <rPr>
            <b/>
            <sz val="9"/>
            <rFont val="Tahoma"/>
            <family val="2"/>
          </rPr>
          <t>Author:</t>
        </r>
        <r>
          <rPr>
            <sz val="9"/>
            <rFont val="Tahoma"/>
            <family val="2"/>
          </rPr>
          <t xml:space="preserve">
Nevajdzētu valsts finansējumu skaitīt uz komercbankām, tas atkarīgs no tā kā būs normat. Aktā.</t>
        </r>
      </text>
    </comment>
  </commentList>
</comments>
</file>

<file path=xl/comments9.xml><?xml version="1.0" encoding="utf-8"?>
<comments xmlns="http://schemas.openxmlformats.org/spreadsheetml/2006/main">
  <authors>
    <author>Author</author>
  </authors>
  <commentList>
    <comment ref="A28" authorId="0">
      <text>
        <r>
          <rPr>
            <b/>
            <sz val="9"/>
            <rFont val="Tahoma"/>
            <family val="2"/>
          </rPr>
          <t>Author:</t>
        </r>
        <r>
          <rPr>
            <sz val="9"/>
            <rFont val="Tahoma"/>
            <family val="2"/>
          </rPr>
          <t xml:space="preserve">
Nevajdzētu valsts finansējumu skaitīt uz komercbankām, tas atkarīgs no tā kā būs normat. Aktā.</t>
        </r>
      </text>
    </comment>
  </commentList>
</comments>
</file>

<file path=xl/sharedStrings.xml><?xml version="1.0" encoding="utf-8"?>
<sst xmlns="http://schemas.openxmlformats.org/spreadsheetml/2006/main" count="255" uniqueCount="208">
  <si>
    <t>Izmaksu pozīcijas nosaukums</t>
  </si>
  <si>
    <t>X</t>
  </si>
  <si>
    <t>KOPĀ</t>
  </si>
  <si>
    <t>Pašvaldības nosaukums</t>
  </si>
  <si>
    <t>mm</t>
  </si>
  <si>
    <t>Atskaites aizpildīšanas datums</t>
  </si>
  <si>
    <t>gggg</t>
  </si>
  <si>
    <t>dd</t>
  </si>
  <si>
    <t>Datums</t>
  </si>
  <si>
    <t>e-pasts</t>
  </si>
  <si>
    <t>Sociālā darbinieka Vārds Uzvārds</t>
  </si>
  <si>
    <t>Izmaksu rašanās datums (rēķins)</t>
  </si>
  <si>
    <t>Maksājuma veikšanas datums (banka)</t>
  </si>
  <si>
    <t>Gads</t>
  </si>
  <si>
    <t xml:space="preserve">Mēnesis </t>
  </si>
  <si>
    <t>Rēķina Nr.</t>
  </si>
  <si>
    <t>Izmaksu apraksts/SBS pakalpojuma nosaukums</t>
  </si>
  <si>
    <t>Pakalpojumu skaits</t>
  </si>
  <si>
    <t>Saņēmšanas vieta (pašvaldība)</t>
  </si>
  <si>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</si>
  <si>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</si>
  <si>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Īss apraksts par saņemto rēķinu</t>
  </si>
  <si>
    <t>SBS pakalpojuma kods (no IBM matricas)</t>
  </si>
  <si>
    <t>Datu bāze</t>
  </si>
  <si>
    <t>Saņemto pakalpojumu skaits (atbilstoši saņemtajam rēķinam par SBS pakalpojumu sniegšanu)</t>
  </si>
  <si>
    <t xml:space="preserve">                                                                                                </t>
  </si>
  <si>
    <t>Faktiski izlietotā finansējuma un rezultatīvo rādītāju apkopojums  ___________________(pārskata periods)__________.gadā</t>
  </si>
  <si>
    <t>Pašvaldības nosaukums _____________________________</t>
  </si>
  <si>
    <t>Reģistrācijas Nr.__________________________________</t>
  </si>
  <si>
    <t>Pārskata gads_____________________</t>
  </si>
  <si>
    <t>Pārskata periods (mēnesis)______________________</t>
  </si>
  <si>
    <t>Periods</t>
  </si>
  <si>
    <t>Valsts pārskaitītā līdzfinansējuma atlikums pārskata perioda sākumā</t>
  </si>
  <si>
    <t>Valsts pārskaitītais finansējums pārskata periodā</t>
  </si>
  <si>
    <t>Faktiski pārskaitītie (iztērētie) līdzekļi (banka)</t>
  </si>
  <si>
    <t>Valsts finansējums</t>
  </si>
  <si>
    <t>Valsts pārskaitītā līdzfinansējuma atlikums pārskata perioda beigās</t>
  </si>
  <si>
    <t>LM pārskaitāmie līdzekļi pārskata periodā</t>
  </si>
  <si>
    <t>par sabiedrībā balstīto sociālo pakalpojumu (SBS) nodrošināšanas izdevumiem</t>
  </si>
  <si>
    <t>par individuālā budžeta modeļa (IBM) administrēšanas nodrošināšanas izdevumiem*</t>
  </si>
  <si>
    <t>kopā</t>
  </si>
  <si>
    <t>pārskaitāmais valsts līdzfinasējums 50%</t>
  </si>
  <si>
    <t>avanss (70% no 50% valsts līdzfinansējuma)**</t>
  </si>
  <si>
    <t>Norēķins par iepriekšējo periodu (30%)</t>
  </si>
  <si>
    <t>A</t>
  </si>
  <si>
    <t>5=3+4</t>
  </si>
  <si>
    <t>6=5*50%</t>
  </si>
  <si>
    <t>7=6*70%</t>
  </si>
  <si>
    <t>8=6-7</t>
  </si>
  <si>
    <t>9=1+2-6</t>
  </si>
  <si>
    <t>10=7+8(iepriekšējā perioda 30%)</t>
  </si>
  <si>
    <t>Janvāris</t>
  </si>
  <si>
    <t>Februāris</t>
  </si>
  <si>
    <t>Marts</t>
  </si>
  <si>
    <t>Aprīlis</t>
  </si>
  <si>
    <t>Maijs</t>
  </si>
  <si>
    <t>Jūnijs</t>
  </si>
  <si>
    <t>Jūlijs</t>
  </si>
  <si>
    <t>Augusts</t>
  </si>
  <si>
    <t>Septembris</t>
  </si>
  <si>
    <t>Oktobris</t>
  </si>
  <si>
    <t>Novembris</t>
  </si>
  <si>
    <t>Decembris</t>
  </si>
  <si>
    <t>Apliecinu, ka esmu sniedzis patiesas un pilnīgas nepieciešamās ziņas un apzinos, ka par nepatiesu ziņu sniegšanu mani var saukt pie normatīvajos aktos noteiktās atbildības.</t>
  </si>
  <si>
    <t>Pārskata Nr.___________________________________</t>
  </si>
  <si>
    <t>Pārskata datums___________________________</t>
  </si>
  <si>
    <t>Banka______________________________</t>
  </si>
  <si>
    <t>Konta Nr.__________________________</t>
  </si>
  <si>
    <t>Pārskata sagatavotājs:</t>
  </si>
  <si>
    <t>vārds, uzvārds</t>
  </si>
  <si>
    <t>amats</t>
  </si>
  <si>
    <t>telefona numurs</t>
  </si>
  <si>
    <t>Pašvaldības vadītājs vai viņa pilnvarota persona  ___________________________________________________</t>
  </si>
  <si>
    <t>Šis dokuments ir sagatavots un elektroniski parakstīts SPOLIS/SOPA sistēmā</t>
  </si>
  <si>
    <t>Pārskata periods (ceturksnis)______________________</t>
  </si>
  <si>
    <t>Pašvaldības faktiskie izdevumi (uzkrāšanas princips) pārskata periodā</t>
  </si>
  <si>
    <t>valsts līdzfinasējums 50%</t>
  </si>
  <si>
    <t>Valsts pārskaitītais līdzfinansējums pārskata periodā</t>
  </si>
  <si>
    <t>4=2+3</t>
  </si>
  <si>
    <t>5=4*50%</t>
  </si>
  <si>
    <t>9=1+8-5</t>
  </si>
  <si>
    <t>I ceturksnis</t>
  </si>
  <si>
    <t>II ceturksnis</t>
  </si>
  <si>
    <t>III ceturksnis</t>
  </si>
  <si>
    <t>IV ceturksnis</t>
  </si>
  <si>
    <t>KOPĀ GADĀ</t>
  </si>
  <si>
    <t>Šis dokuments ir sagatavots un elektroniski parakstīts SPOLIS/SOPA  sistēmā</t>
  </si>
  <si>
    <t>11.pielikums</t>
  </si>
  <si>
    <t>12.pielikums</t>
  </si>
  <si>
    <t>Bērna/     vecāka dati (identifikācijas kods)</t>
  </si>
  <si>
    <t xml:space="preserve"> PIZM- SBS pakalpojumu izmaksas </t>
  </si>
  <si>
    <t>par sabiedrībā balstīto sociālo pakalpojumu nodrošināšanas izdevumiem</t>
  </si>
  <si>
    <t>par individuālā budžeta modeļa  darbības nodrošināšanas un administrēšanas izdevumiem</t>
  </si>
  <si>
    <r>
      <t xml:space="preserve">Pārskats par </t>
    </r>
    <r>
      <rPr>
        <b/>
        <sz val="14"/>
        <rFont val="Times New Roman"/>
        <family val="1"/>
      </rPr>
      <t>individuālā budžeta modelim pārskaitītā finansējuma (banka)</t>
    </r>
    <r>
      <rPr>
        <b/>
        <sz val="14"/>
        <color indexed="8"/>
        <rFont val="Times New Roman"/>
        <family val="1"/>
      </rPr>
      <t xml:space="preserve"> faktiskajiem izdevumiem 20____.gada _______________.mēnesī</t>
    </r>
  </si>
  <si>
    <t>Pārskats par individuālā budžeta modeļa  faktiskajiem izdevumiem 20___.gada __.ceturksnī</t>
  </si>
  <si>
    <t>9. nodevuma 
Gala ziņojums “Sabiedrībā balstītu sociālo pakalpojumu pilngadīgām personām ar garīga rakstura  traucējumiem finansēšanas mehānisma apraksta un ieviešanas metodikas izstrāde”</t>
  </si>
  <si>
    <t>9. nodevuma 
Gala ziņojums “Sabiedrībā balstītu sociālo pakalpojumu pilngadīgām personām ar garīga rakstura traucējumiem finansēšanas mehānisma apraksta un ieviešanas metodikas izstrāde”</t>
  </si>
  <si>
    <t>13.pielikums</t>
  </si>
  <si>
    <t>Universālā asistenta pakalpojuma vienas vienības izmaksu aprēķins</t>
  </si>
  <si>
    <t>Izmaksu pozīcija</t>
  </si>
  <si>
    <t>Cena, euro</t>
  </si>
  <si>
    <t>Stundu skaits</t>
  </si>
  <si>
    <r>
      <t xml:space="preserve">Izmaksas par vienu </t>
    </r>
    <r>
      <rPr>
        <b/>
        <sz val="10"/>
        <color indexed="8"/>
        <rFont val="Times New Roman"/>
        <family val="1"/>
      </rPr>
      <t>klientu, euro/h</t>
    </r>
  </si>
  <si>
    <t>Aprēķini</t>
  </si>
  <si>
    <t>Paskaidrojums</t>
  </si>
  <si>
    <t>Apraksts</t>
  </si>
  <si>
    <t>Universālā asistenta atlīdzība</t>
  </si>
  <si>
    <t xml:space="preserve">1089.14 euro mēnesī x 12 mēneši= 13 069.68 euro gadā / 11 mēneši = 1188.15 euro mēnesī / 166.8 stundas = 7.12 euro stundā, t.sk., atlīdzība speciālistam 6.53 euro un uzkrājums atvaļinājumiem 0.59 euro (7.12 euro - 6.53 euro). </t>
  </si>
  <si>
    <t>Pakalpojuma apjoms 2020.gadā vidēji 166.8 stundas mēnesī.Vidējo darba stundu skaitu aprēķina pēc formulas  - darba laika kalendāra kopējo darba stundu skaitu dala ar 12 mēnešiem. Atbilstoši 2020.gadā ir 2002 darba stundas, vidēji mēnesī 166.8 stundas (pie 40 stundu nedēļas).                                                                                                                 Universālajam asistentam atlīdzības izmaksas  saskaņā ar MK 30.11.2010. noteikumiem Nr. 1075 klasificējas 39.saimē II A līmenī. 
Universālajam asistentam saskaņā ar MK 29.01.2013. noteikumu Nr. 66 2.pielikumu attiecināma – 4. mēnešalgu grupa 3. maksimālā kateogorija.                                                                         
Papildus universālajam asistentam saskaņā ar MK 29.01.2013. noteikumu Nr. 66 31.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Universālā asistenta atalgojums:
1) 705 euro +  176.25 euro (piemaksa 25%) = 881.25 euro.mēn.                                                              
2) 881.25 euro + 207.89 euro (VSAOI 23.59 % ) = 1089.14 euro/mēn.                                           
3) Atlīdzības izdevumi mēnesī 1089.144 euro/166.8 stundas = 6.53  euro/h</t>
  </si>
  <si>
    <t xml:space="preserve">Pienākumi: 1) nodrošināt  klientam veselības stāvoklim atbilstošu  aprūpi;
2) sadarbībā ar sociālā darba speciālistu veidot ilglaicīgas attiecības ar klientui,  3) atbalstīt klientu rehabilitācijas un ārstēšanās laikā, veidot higiēnas un kulturālas uzvedības iemaņas, mājsaimniecības prasmes; 
4) vadīt klienta individuālo attīstību, pamatojoties uz individuālo atbalsta  plānu un īstenojot plānā izvirzītos uzdevumus; 
5) plānot un nodrošināt klienta spējām atbilstošas saturīgu brīvā laika pavadīšanu, nodarbinātības pasākumus. 
</t>
  </si>
  <si>
    <t xml:space="preserve">Administrēšānas izmaksas 10% </t>
  </si>
  <si>
    <t>7.12 euro/h * 10 % (adm. izmaksas) = 0.71 euro</t>
  </si>
  <si>
    <t xml:space="preserve">10 %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Administrēšanas izdevumus pakalpojumu sniedzējs var novirzīt atalgojumam, komunālajiem pakalpojumuem un telpu īrei, sakaru pakalpojumiem, biroja un kancelejas precēm utt., respektīvi visiem izdevumiem, kas rodas, lai nodrošinātu attiecīgā pakalpojuma ieviešanu. </t>
  </si>
  <si>
    <t>Kopā:</t>
  </si>
  <si>
    <t>7.12 euro/h + 0.71 euro = 7.83 euro/h</t>
  </si>
  <si>
    <t>Pakalpojuma vienas vienības izmaksu aprēķins</t>
  </si>
  <si>
    <t>8.1.pielikums</t>
  </si>
  <si>
    <t>Pakalpojuma "Atelpas brīdis institūcijā" vienas vienības izmaksu  aprēķins</t>
  </si>
  <si>
    <t xml:space="preserve"> Slodze</t>
  </si>
  <si>
    <t>Izmaksas mēnesī (par 1 klientu)</t>
  </si>
  <si>
    <t>Izmaksas 1 klientam diennaktī</t>
  </si>
  <si>
    <t>Aprēķins</t>
  </si>
  <si>
    <t>euro</t>
  </si>
  <si>
    <t>Atlīdzības izmaksas kopā</t>
  </si>
  <si>
    <t xml:space="preserve"> Atlīdzība (darba samaksa + VSAOI (DD soc. nod.)): darba alga speciālistiem un apkalpojošajam personālam, kas nodrošina pakalpojuma sniegšanu, ieskaitot VSAOI, sociālās garantijas un atvaļinājums.</t>
  </si>
  <si>
    <t xml:space="preserve">Atelpas brīža pakalpojums institūcijā  - pieņemts, ka vienā institūcijā pakalpojums tiek nodrošināts 4 klientiem diennaktī. Pakalpojuma nodrošināšanai ir nepieciešami 1-2 darbinieki (0.91 slodzes), kas nodrošinās dažādas nodarbības, aktivitātes ar klientiem (vidēji 0.2 slodzes uz 1 klientu) un  6 darbinieki (6.13 slodzes), kas nodrošinās klientu aprūpi un pieskatīšanu noklājot 24 stundas diennaktī (vidēji 1.5 slodzes uz 1 klientu). Pakalpojuma nodrošinātāja institūcija saņem aprēķināto vienas diennakts izmaksu summu atbilstoši klientu skaitam un kalendāro diennnakšu skaitam.                                                                                                                                                                              Gadā: 365 dienas; 52.14 nedēļas; 2002 darba stundas (normāla darba laika ietvaros/ 40 stundu darrba nedēļa).  </t>
  </si>
  <si>
    <t xml:space="preserve">Sociālais rehabilitētājs vai cits speciālists – nodarbību vadītājs </t>
  </si>
  <si>
    <t xml:space="preserve">1238.99 euro mēnesī x 12 mēneši= 14 867.88 euro gadā / 11 mēneši = 1351.63  euro mēnesī / 4 klienti / 30 dienas = 11.26 euro  x 0.73 slodzes = 8.22 euro dienā, t.sk., atlīdzība speciālistam 7.53  euro un uzkrājums atvaļinājumiem 0.69 euro (8.22  euro - 7.53 euro). </t>
  </si>
  <si>
    <t xml:space="preserve">Sociālais rehabilitētājs saskaņā ar MK 30.11.2010. noteikumiem Nr. 1075 klasificējas 39.saimē, IIB līmenī. 
Sociālā rehabilitētājam saskaņā ar MK 29.01.2013. noteikumu Nr. 66 2. pielikumu piemērojama – 5. mēnešalgu grupa 3. maksimālā kateogorija. 
Papildus  saskaņā ar MK 29.01.2013. noteikumu Nr. 66 31. punktu tiek maksāta piemaksa līdz 25% apmērā no mēneša atalgojuma (jo amata pienākumi tiek pielīdzināti aprūpētāja darbam ilgstošas sociālās aprūpes un sociālās rehabilitācijas iestādē pilngadīgām personām).Sociālā rehabilitētāja atalgojums:
1) 802 euro + 200.50 euro (piemaksa 25%) = 1002.50 euro                                                           
2) 1002.50 euro * 236.49 euro (VSAOI 23.59 %)   = 1238.99 euro/mēn.                                                
3) 1238.99 euro/4 klienti /30 dienas = 10.32 euro x 0.73 slodzes = 7.53 euro/dienā
</t>
  </si>
  <si>
    <r>
      <t xml:space="preserve">Speciālisti tiek piesaistīti atbilstoši iespējām un konkrētajiem pieejamajiem cilvēkresursiem iestādē, kurā nodrošina atelpas brīža pakalpojumu, un, ja iestādē nav pieejams sociālais rehabilitētājs, tad var piesaistīt citu speciālistu, kas vada nodarbības. Sociālais rehabilitētājs darbam ar vienu klientu velta vismaz 1 stundu/diennaktī.
</t>
    </r>
    <r>
      <rPr>
        <b/>
        <sz val="11"/>
        <color indexed="8"/>
        <rFont val="Times New Roman"/>
        <family val="1"/>
      </rPr>
      <t>Sociālā rehabilitētāja noslodzes aprēķins</t>
    </r>
    <r>
      <rPr>
        <sz val="11"/>
        <color indexed="8"/>
        <rFont val="Times New Roman"/>
        <family val="1"/>
      </rPr>
      <t xml:space="preserve">: 1) pakalpojuma apmērs stundās  diennaktī (uz 4 klientiem) - 4 stundas; 2) pakalpojuma apmērs stundās  gadā (uz 4 klientiem) - 4 stundas * 365 dienass = 1460  stundas; 3) slodžu skaits - 1460 stundas/2002 darba stundas = 0.73 slodzes.                                                                            </t>
    </r>
    <r>
      <rPr>
        <sz val="11"/>
        <color indexed="8"/>
        <rFont val="Times New Roman"/>
        <family val="1"/>
      </rPr>
      <t xml:space="preserve">
Pienākumi: 1)  organizēt un vadīt nodarbības sociālo iemaņu un funkcionēšanas spēju attīstībai; 2) novērtēt, kā mainās klienta sociālā funkcionēšana, un attiecīgi sniegt rekomendācijas sociālās rehabilitācijas pakalpojumu apjoma un satura maiņai; 3) palīdzēt sociālajam darbiniekam sadarbībā ar citiem speciālistiem īstenot klienta individuālo atbalsta plānu; 4) palīdzēt klientam uzlabot esošās un apgūt jaunas prasmes.</t>
    </r>
  </si>
  <si>
    <t xml:space="preserve">Sociālais darbinieks  </t>
  </si>
  <si>
    <t xml:space="preserve">1688.55 euro mēnesī x 12 mēneši= 20 262.60 euro gadā / 11 mēneši = 1842.05  euro mēnesī / 4 klienti/ 30 dienas = 15.35 euro  x 0.73 slodzes = 11.21 euro dienā, t.sk., atlīdzība speciālistam 10.27 euro un uzkrājums atvaļinājumiem 0.94 euro (11.21 euro - 10.27 euro). </t>
  </si>
  <si>
    <t xml:space="preserve">Sociālais darbinieks saskaņā ar MK 30.11.2010. noteikumiem Nr. 1075 klasificējas 39.saimē, IIIA līmenī.
Sociālajam darbiniekam saskaņā ar MK 29.01.2013. noteikumu Nr. 66 2. pielikumu piemērojama – 8. mēnešalgu grupa 3. maksimālā kateogorija. 
Papildus saskaņā ar MK 29.01.2013. noteikumu Nr. 66 31. punktu tiek maksāta piemaksa līdz 25% apmērā no mēneša atalgojuma, (jo amata pienākumi, tiek pielīdzināti aprūpētāja darbam ilgstošas sociālās aprūpes un sociālās rehabilitācijas iestādē pilngadīgām personām).                                                   Sociālajam darbiniekam atalgojums mēnesī:                                                      1) 1093 euro + 273.25 eur (piemaksa 25%) = 1366.25 euro                                                           
2) 1366.25 euro * 322.30 euro (VSAOI 23.59 %)  = 1688.55 euro/mēn.                                                           3) 1688.55  euro/4 klienti /30 dienas = 14.07 euro x 0.73 slodzes = 10.27 euro/dienā
</t>
  </si>
  <si>
    <r>
      <t xml:space="preserve">Sociālais darbinieks darbam ar vienu klientu velta vismaz 1 stundu/diennaktī (t.sk. dokumentu kārtošana).                                                                                                                                        </t>
    </r>
    <r>
      <rPr>
        <b/>
        <sz val="11"/>
        <color indexed="8"/>
        <rFont val="Times New Roman"/>
        <family val="1"/>
      </rPr>
      <t>Sociālā darbinieka noslodzes aprēķins</t>
    </r>
    <r>
      <rPr>
        <sz val="11"/>
        <color indexed="8"/>
        <rFont val="Times New Roman"/>
        <family val="1"/>
      </rPr>
      <t xml:space="preserve">: 1) pakalpojuma apmērs stundās  diennaktī (uz 4 klientiem) - 4 stundas; 2) pakalpojuma apmērs stundās  gadā (uz 4 klientiem) - 4 stundas * 365 dienass = 1460  stundas; 3) slodžu skaits - 1460 stundas/2002 darba stundas = 0.73 slodzes.                                                                                    </t>
    </r>
    <r>
      <rPr>
        <sz val="11"/>
        <color indexed="8"/>
        <rFont val="Times New Roman"/>
        <family val="1"/>
      </rPr>
      <t xml:space="preserve">
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r>
  </si>
  <si>
    <t xml:space="preserve">Sociālais aprūpētājs </t>
  </si>
  <si>
    <t xml:space="preserve">1238.99 euro mēnesī x 12 mēneši= 14 867.88 euro gadā / 11 mēneši = 1351.63  euro mēnesī / 4 klienti/30 dienas =  11.26 euro  x 0.18 slodzes = 2.03 euro dienā,             t.sk., atlīdzība speciālistam 1.86 euro un uzkrājums atvaļinājumiem 0.17 euro (2.03 euro - 1.86 euro). </t>
  </si>
  <si>
    <t>Sociālais aprūpētājs saskaņā ar MK 30.11.2010. noteikumiem Nr. 1075 klasificējas 39.saimē, IIB līmenī.
MK 29.01.2013. noteikumu Nr. 66 2. pielikums – 5 mēnešalgu grupa 3 maksimālā kateogorija.                    Papildus saskaņā ar MK 29.01.2013. noteikumu Nr. 66 31. punktu tiek maksāta piemaksa līdz 25% apmērā no mēneša atalgojuma, (jo amata pienākumi, tiek pielīdzināti aprūpētāja darbam ilgstošas sociālās aprūpes un sociālās rehabilitācijas iestādē pilngadīgām personām). Sociālajam aprūpētājam atalgojums mēnesī:
1) 802 euro + 200.50 euro (piemaksa 25%) = 1002.50 euro                                                           
2) 1002.50 euro * 236.49 euro (VSAOI 23.59 %)   = 1238.99 euro/mēn.                                                
3) 1238.99 euro/4 klienti /30 dienas = 10.32 euro x 0.18 slodzes = 1.86 euro/dienā</t>
  </si>
  <si>
    <r>
      <t xml:space="preserve"> Speciālisti tiek piesaistīti atbilstoši iespējām un konkrētajiem pieejamajiem cilvēkresursiem iestādē, kurā nodrošina atelpas brīža pakalpojumu, un, ja iestādē nav pieejams sociālais aprūpētājs, tad var piesaistīt citu speciālistu, kas  nodrošina atbalstu klientiem, piemēram māsas palīgu, ārtsa palīgu.Sociālais aprūpētājs atbilstoši nepieciešamībai nodrošina atbalstu 1 stundu/diennaktī 4 klientiem.                                                                       </t>
    </r>
    <r>
      <rPr>
        <b/>
        <sz val="11"/>
        <color indexed="8"/>
        <rFont val="Times New Roman"/>
        <family val="1"/>
      </rPr>
      <t>Sociālā aprūpētāja noslodzes aprēķins</t>
    </r>
    <r>
      <rPr>
        <sz val="11"/>
        <color indexed="8"/>
        <rFont val="Times New Roman"/>
        <family val="1"/>
      </rPr>
      <t xml:space="preserve">: 1) pakalpojuma apmērs stundās  diennaktī (uz 4 klientiem) - 1 stunda; 2) pakalpojuma apmērs stundās  gadā (uz 4 klientiem) - 1 stunda * 365 dienas = 365  stundas; 3) slodžu skaits - 365 stundas/2002 darba stundas = 0.18  slodzes.                                                                    </t>
    </r>
    <r>
      <rPr>
        <sz val="11"/>
        <color indexed="8"/>
        <rFont val="Times New Roman"/>
        <family val="1"/>
      </rPr>
      <t xml:space="preserve">
Pienākumi: 1) ievākt informāciju par klienta vajadzībām un novērtēt viņa pašaprūpes iemaņas; 2) palīdzēt klientam uzlabot funkcionēšanas iemaņas; 3) novērtēt, kā mainās klienta iespējas aprūpēt sevi, un attiecīgi izteikt rekomendācijas sociālās aprūpes pakalpojumu kompleksa apjoma maiņai; </t>
    </r>
  </si>
  <si>
    <t xml:space="preserve">Aprūpētājs </t>
  </si>
  <si>
    <t xml:space="preserve">939.28 euro mēnesī x 12 mēneši= 11 271.36 euro gadā / 11 mēneši = 1024.67  euro mēnesī / 4 klientii / 30 dienas = 8.54 euro  x 4.38 slodzes = 37.40 euro dienā, t.sk., atlīdzība speciālistam 34.30 euro un uzkrājums atvaļinājumiem  3.10 euro (37.40 euro - 34.30 euro). </t>
  </si>
  <si>
    <t>Aprūpētājs saskaņā ar MK 30.11.2010. noteikumiem Nr. 1075 klasificējas 39.saimē, I līmenī. 
Aprūpētājam saskaņā ar MK 29.01.2013. noteikumu Nr. 66 2.pielikumu attiecināma – 3. mēnešalgu grupa 3. maksimālā kateogorija. 
Papildus saskaņā ar MK 29.01.2013. noteikumu Nr. 66 31. punktu tiek maksāta piemaksa līdz 25% apmērā no mēneša atalgojuma, (jo amata pienākumi, tiek pielīdzināti aprūpētāja darbam ilgstošas sociālās aprūpes un sociālās rehabilitācijas iestādē pilngadīgām personām).           Aprūpētāja atalgojums:
1) 608 euro + 152 euro (piemaksa 25%) = 760 euro                                                           2) 760 euro + 179.28  euro (VSAOI 23.59 %) = 939.28 euro/mēn.                                                  
3) 939.28  euro//4 klienti /30 dienas = 7.83 euro x 4.38 slodzes = 34.30 euro/dienā</t>
  </si>
  <si>
    <r>
      <t xml:space="preserve">Aprūpētājs nodrošina diennakts (24 stundas) posteni pakalpojuma ietvaros.                                                                                                                                    </t>
    </r>
    <r>
      <rPr>
        <sz val="11"/>
        <color indexed="8"/>
        <rFont val="Times New Roman"/>
        <family val="1"/>
      </rPr>
      <t xml:space="preserve">
Pienākumi: 1) palīdzēt klientiem,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                             </t>
    </r>
    <r>
      <rPr>
        <b/>
        <sz val="11"/>
        <color indexed="8"/>
        <rFont val="Times New Roman"/>
        <family val="1"/>
      </rPr>
      <t>Aprūpētāja noslodzes aprēķin</t>
    </r>
    <r>
      <rPr>
        <sz val="11"/>
        <color indexed="8"/>
        <rFont val="Times New Roman"/>
        <family val="1"/>
      </rPr>
      <t>s: 1) pakalpojuma apmērs stundās  diennaktī (uz 4 klientiem) - 24 stundas; 2) pakalpojuma apmērs stundās  gadā (uz 4 klientiem) - 24 stunda * 365 dienas = 8760  stundas; 3) slodžu skaits - 8760 stundas/2002 darba stundas = 4.38  slodzes.</t>
    </r>
  </si>
  <si>
    <t xml:space="preserve">Aprūpētājs ( no 20:00-08:00) </t>
  </si>
  <si>
    <t xml:space="preserve">939.28 euro mēnesī x 12 mēneši= 11 271.36 euro gadā / 11 mēneši = 1024.67  euro mēnesī / 4 klienti/ 30 dienas = 8.54 euro  x1.75 slodzes = 14.94 euro dienā, t.sk., atlīdzība speciālistam 13.70 euro un uzkrājums atvaļinājumiem  1.24 euro (14.94 euro - 13.70 euro). </t>
  </si>
  <si>
    <t>Aprūpētājs saskaņā ar MK 30.11.2010. noteikumiem Nr. 1075 klasificējas 39.saimē, I līmenī. 
Aprūpētājam saskaņā ar MK 29.01.2013. noteikumu Nr. 66 2.pielikumu attiecināma – 3. mēnešalgu grupa 3. maksimālā kateogorija. 
Papildus aprūpētajam saskaņā ar MK 29.01.2013. noteikumu Nr. 66 31. punktu tiek maksāta piemaksa līdz 25 % apmērā no mēneša atalgojuma (jo amata pienākumi tiek pielīdzināti aprūpētāja darbam ilgstošas sociālās aprūpes un sociālās rehabilitācijas iestādē  personām ar smagiem garīgās attīstības traucējumiem).Aprūpētāja atalgojums:
1) 608 euro + 152 eur (piemaksa 25%) = 760 euro                                                           2) 760 euro + 179.28  euro (VSAOI 23.59 %) = 939.28 euro/mēn.                                                                                                    
3) 939.28  euro/4 klienti /30 dienas = 7.83 euro x 1.75 slodzes = 13.70 euro/dienā</t>
  </si>
  <si>
    <t>Aprūpētājs nodrošina klientu aprūpi no plkst. 20:00 līdz plkst. 08:00i pakalpojuma ietvaros.                                                  Aprūpētāja noslodzes aprēķins: 1) pakalpojuma apmērs stundās  diennaktī (uz 4 klientiem) - 10 stundas; 2) pakalpojuma apmērs stundās  gadā (uz 4 klientiem) - 10 stunda * 365 dienas = 3650  stundas; 3) slodžu skaits - 3650 stundas/2002 darba stundas = 1.82  slodzes.                                                                                    
Pienākumi: 1) palīdzēt klientiem, kuri paši sevi nevar aprūpēt; 2) palīdzēt apģērbties, nomazgāties; 3) sagatavot un uzņemt ēdienu; pasniegt ēdienu un, ja nepieciešams, pabarot; 4) pavadīt dažādu institūciju un pasākumu apmeklēšanas laikā; 5) apkopt telpas ar rokām vai putekļsūcēju; 6) mazgāt grīdas.</t>
  </si>
  <si>
    <t>Ar pakalpojuma administrēšanu, prasību nodrošināšanu un klientu uzturēšanu saistītās izmaksas  kopā</t>
  </si>
  <si>
    <t xml:space="preserve">Ar pakalpojuma  administrēšanu, prasību nodrošināšanu un uzturēšanu saistītās izmaksas, kas nepieciešamas pakalpojuma nodrošināšanai. 10 %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Administrēšanas izdevumus pakalpojumu sniedzējs var novirzīt atalgojumam, komunālajiem pakalpojumuem un telpu īrei, sakaru pakalpojumiem, biroja un kancelejas precēm utt., respektīvi visiem izdevumiem, kas rodas, lai nodrošinātu attiecīgā pakalpojuma ieviešanu. </t>
  </si>
  <si>
    <t>Atelpas brīža pakalpojuma sniedzēju iesniegto izmaksu apkopojums par 2019.gadu  un vidējo izmaksu aprēķins</t>
  </si>
  <si>
    <t>N.p.k.</t>
  </si>
  <si>
    <t>Pakalpojuma sniedzējs</t>
  </si>
  <si>
    <t>Atlīdzības izmaksas speciālistiem</t>
  </si>
  <si>
    <t>Pārējās pakalpojuma nodrošināšanas, administrēšanas izmaksas</t>
  </si>
  <si>
    <t>Izmaksas kopā</t>
  </si>
  <si>
    <t>%</t>
  </si>
  <si>
    <t>Summa</t>
  </si>
  <si>
    <t>AB1</t>
  </si>
  <si>
    <t>AB2</t>
  </si>
  <si>
    <t>AB3</t>
  </si>
  <si>
    <t>AB4</t>
  </si>
  <si>
    <t>AB5</t>
  </si>
  <si>
    <t>AB6</t>
  </si>
  <si>
    <t>Aprēķinātās vidējās izmaksas uz 1 klientu diennaktī</t>
  </si>
  <si>
    <t>Atelpas brīža pakalpojuma pārējās nodrošināšanas izmaksas</t>
  </si>
  <si>
    <t>Ar pakalpojuma administrēšanu,  prasību nodrošināšanu un klientu uzturēšanu saistītās izmaksas  kopā</t>
  </si>
  <si>
    <t>Veselības apdrošināšanas izmaksu aprēķins atelpas brīža pakalpojuma institūcijā strādājošajiem</t>
  </si>
  <si>
    <t>Pakalpojumi/speciālisti</t>
  </si>
  <si>
    <t xml:space="preserve">Klientu skaits, kam plānots sniegt pakalpojumu </t>
  </si>
  <si>
    <t xml:space="preserve">Speciālistu (slodžu) skaits </t>
  </si>
  <si>
    <t>Veselības apdrošināšanas izmaksas gadā, euro*</t>
  </si>
  <si>
    <t>Veselības apdrošināšanas izmaksas par 1 klientu gadā, euro</t>
  </si>
  <si>
    <t>Veselības apdrošināšanas izmaksas par 1 klientu diennaktī, euro</t>
  </si>
  <si>
    <t>4=3*213.43 euro</t>
  </si>
  <si>
    <t>5=4/2</t>
  </si>
  <si>
    <t>6= 5/365 dienas gadā</t>
  </si>
  <si>
    <t>sociālais rehabilitētājs</t>
  </si>
  <si>
    <t>sociālais darbinieks</t>
  </si>
  <si>
    <t>sociālais aprūpētājs</t>
  </si>
  <si>
    <t>aprūpētājs</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</si>
  <si>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</si>
  <si>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Supervīzijas izmaksu aprēķins atelpas brīža pakalpojumam institūcijā</t>
  </si>
  <si>
    <t>Speciālists</t>
  </si>
  <si>
    <t>Supervīzijas cena vienam darbiniekam, euro/gadā*</t>
  </si>
  <si>
    <t xml:space="preserve">Darba laiks gadā** </t>
  </si>
  <si>
    <t>Supervīzijas izmaksas par darba stundu (viens darbinieks)</t>
  </si>
  <si>
    <t>Vidējās supervīzijas izmaksas par darba stundu (viens darbinieks)</t>
  </si>
  <si>
    <t>Darbinieku skaits</t>
  </si>
  <si>
    <t>Vidējās supervīzijas izmaksas par darba stundu (visiem darbiniekiem)***</t>
  </si>
  <si>
    <t>4=2/3</t>
  </si>
  <si>
    <t>5=4 (vidējais)</t>
  </si>
  <si>
    <t>7=5*6</t>
  </si>
  <si>
    <t>Sociālā darba speciālisti ****</t>
  </si>
  <si>
    <t>Pārējie darbinieki</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</si>
  <si>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</si>
  <si>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xml:space="preserve">** 2020.gadā 2002 darba stundas (normāla darba laika ietvaros). </t>
  </si>
  <si>
    <t>*** Vidējās supervīzijas izmaksas darba stundā aprēķinātas deviņiem darbiniekiem, ņemot vērā, ka vienas vienības izmaksu standarta likmes aprēķinā pieņemts, ka pakalpojumu nodrošina visi darbinieki.</t>
  </si>
  <si>
    <t>**** Sociālā darba speciālisti - sociālais darbinieks, sociālais rehabilitētājs un  sociālais aprūpētājs.</t>
  </si>
  <si>
    <t>Informācija par sociālo pakalpojumu sniedzējiem, kuru sniegtā informācija tika analizēta veidojot atelpas brīža pakalpojuma institūcijā izmaksas</t>
  </si>
  <si>
    <t>Vienas vienības standarta likmes aprēķinā izmantoti dati no pakalpojumu sniedzējiem, kas nodrošina atelpas brīža pakalojuma institūcijā bērniem, jo izmēģinājumprojekta laikā tika konstatēts, ka atelpas brīža pakalojuma institūcijā pilngadīgām personām ar garīga rakstura traucējumiem nenodrošina neviena institūcija.</t>
  </si>
  <si>
    <t xml:space="preserve">Vienas vienības standarta likmes aprēķinā izmantoti dati no atelpas brīža pakalojuma institūcijā pakalpojumu sniedzējiem, kuri atsaucās aicinājumam sniegt pieprasīto informāciju, t.sk., Bērnu klīniskā universitātes slimnīca Rīgā; biedrība "Cerību spārni" Siguldā, Jelgavas novada sociālās aprūpes un rehabilitācijas centrs "Eleja" Jelgavas novadā, Biedrība "Dižvanagi" Liepājā, Nodibinājums "Fonds iespēju tilts" Valmierā; biedrība "Labāka Rītdiena" Amatas novadā.                                                                                                                   </t>
  </si>
  <si>
    <t>8.2.1. pielikums</t>
  </si>
  <si>
    <t>8.2.2.pielikums</t>
  </si>
  <si>
    <t>Darba devēja veselības izdevumi (aprēķins 8.2.3.pielikumā)</t>
  </si>
  <si>
    <t>Supervīzijas izmaksas (aprēķins 8.2.4.pielikumā)</t>
  </si>
  <si>
    <t>8.2.3. pielikums</t>
  </si>
  <si>
    <t>8.2.4. pielikums</t>
  </si>
  <si>
    <t>8.2.5. pielikums</t>
  </si>
  <si>
    <t>Aprēķins 8.2.2.pielikumā</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</si>
</sst>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0.0"/>
    <numFmt numFmtId="182" formatCode="yy\.mm\.dd\.;@"/>
    <numFmt numFmtId="183" formatCode="dd/mm/yy"/>
  </numFmts>
  <fonts count="88">
    <font>
      <sz val="10"/>
      <name val="Arial"/>
      <family val="0"/>
    </font>
    <font>
      <sz val="12"/>
      <name val="Times New Roman"/>
      <family val="1"/>
    </font>
    <font>
      <sz val="11"/>
      <name val="Times New Roman"/>
      <family val="1"/>
    </font>
    <font>
      <b/>
      <sz val="10"/>
      <name val="Times New Roman"/>
      <family val="1"/>
    </font>
    <font>
      <sz val="11"/>
      <color indexed="8"/>
      <name val="Calibri"/>
      <family val="2"/>
    </font>
    <font>
      <b/>
      <sz val="14"/>
      <name val="Times New Roman"/>
      <family val="1"/>
    </font>
    <font>
      <sz val="11"/>
      <color indexed="8"/>
      <name val="Times New Roman"/>
      <family val="1"/>
    </font>
    <font>
      <i/>
      <sz val="11"/>
      <color indexed="8"/>
      <name val="Times New Roman"/>
      <family val="1"/>
    </font>
    <font>
      <b/>
      <sz val="14"/>
      <color indexed="8"/>
      <name val="Times New Roman"/>
      <family val="1"/>
    </font>
    <font>
      <b/>
      <sz val="9"/>
      <name val="Tahoma"/>
      <family val="2"/>
    </font>
    <font>
      <sz val="9"/>
      <name val="Tahoma"/>
      <family val="2"/>
    </font>
    <font>
      <i/>
      <sz val="14"/>
      <name val="Times New Roman"/>
      <family val="1"/>
    </font>
    <font>
      <b/>
      <sz val="11"/>
      <name val="Times New Roman"/>
      <family val="1"/>
    </font>
    <font>
      <b/>
      <sz val="10"/>
      <color indexed="8"/>
      <name val="Times New Roman"/>
      <family val="1"/>
    </font>
    <font>
      <b/>
      <i/>
      <sz val="14"/>
      <name val="Times New Roman"/>
      <family val="1"/>
    </font>
    <font>
      <i/>
      <sz val="12"/>
      <name val="Times New Roman"/>
      <family val="1"/>
    </font>
    <font>
      <b/>
      <sz val="11"/>
      <color indexed="8"/>
      <name val="Times New Roman"/>
      <family val="1"/>
    </font>
    <font>
      <b/>
      <i/>
      <sz val="11"/>
      <name val="Times New Roman"/>
      <family val="1"/>
    </font>
    <font>
      <sz val="14"/>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0"/>
      <color indexed="8"/>
      <name val="Times New Roman"/>
      <family val="1"/>
    </font>
    <font>
      <sz val="7"/>
      <color indexed="63"/>
      <name val="Arial"/>
      <family val="2"/>
    </font>
    <font>
      <sz val="11"/>
      <color indexed="63"/>
      <name val="Arial"/>
      <family val="2"/>
    </font>
    <font>
      <sz val="11"/>
      <color indexed="10"/>
      <name val="Times New Roman"/>
      <family val="1"/>
    </font>
    <font>
      <b/>
      <i/>
      <sz val="11"/>
      <color indexed="8"/>
      <name val="Times New Roman"/>
      <family val="1"/>
    </font>
    <font>
      <b/>
      <sz val="12"/>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b/>
      <sz val="12"/>
      <color theme="1"/>
      <name val="Times New Roman"/>
      <family val="1"/>
    </font>
    <font>
      <sz val="12"/>
      <color theme="1"/>
      <name val="Times New Roman"/>
      <family val="1"/>
    </font>
    <font>
      <sz val="10"/>
      <color rgb="FF000000"/>
      <name val="Times New Roman"/>
      <family val="1"/>
    </font>
    <font>
      <sz val="10"/>
      <color theme="1"/>
      <name val="Times New Roman"/>
      <family val="1"/>
    </font>
    <font>
      <b/>
      <sz val="11"/>
      <color rgb="FF000000"/>
      <name val="Times New Roman"/>
      <family val="1"/>
    </font>
    <font>
      <sz val="7"/>
      <color rgb="FF414142"/>
      <name val="Arial"/>
      <family val="2"/>
    </font>
    <font>
      <sz val="11"/>
      <color rgb="FF414142"/>
      <name val="Arial"/>
      <family val="2"/>
    </font>
    <font>
      <b/>
      <sz val="11"/>
      <color theme="1"/>
      <name val="Times New Roman"/>
      <family val="1"/>
    </font>
    <font>
      <sz val="12"/>
      <color rgb="FF000000"/>
      <name val="Times New Roman"/>
      <family val="1"/>
    </font>
    <font>
      <sz val="11"/>
      <color rgb="FFFF0000"/>
      <name val="Times New Roman"/>
      <family val="1"/>
    </font>
    <font>
      <i/>
      <sz val="11"/>
      <color theme="1"/>
      <name val="Times New Roman"/>
      <family val="1"/>
    </font>
    <font>
      <sz val="10"/>
      <color theme="1"/>
      <name val="Arial"/>
      <family val="2"/>
    </font>
    <font>
      <b/>
      <i/>
      <sz val="11"/>
      <color theme="1"/>
      <name val="Times New Roman"/>
      <family val="1"/>
    </font>
    <font>
      <b/>
      <sz val="12"/>
      <color rgb="FF414142"/>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border>
    <border>
      <left style="thin"/>
      <right style="thin"/>
      <top style="thin"/>
      <bottom>
        <color indexed="63"/>
      </bottom>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style="medium"/>
      <top style="thin"/>
      <bottom style="medium"/>
    </border>
    <border>
      <left/>
      <right/>
      <top style="thin"/>
      <bottom style="medium"/>
    </border>
    <border>
      <left>
        <color indexed="63"/>
      </left>
      <right>
        <color indexed="63"/>
      </right>
      <top>
        <color indexed="63"/>
      </top>
      <bottom style="thin"/>
    </border>
    <border>
      <left style="thin"/>
      <right/>
      <top style="thin"/>
      <bottom/>
    </border>
    <border>
      <left/>
      <right/>
      <top style="thin"/>
      <bottom/>
    </border>
    <border diagonalDown="1">
      <left style="thin"/>
      <right style="thin"/>
      <top style="thin"/>
      <bottom style="thin"/>
      <diagonal style="thin"/>
    </border>
    <border>
      <left style="thin"/>
      <right style="thin"/>
      <top>
        <color indexed="63"/>
      </top>
      <bottom style="thin"/>
    </border>
    <border>
      <left style="medium"/>
      <right/>
      <top style="medium"/>
      <bottom/>
    </border>
    <border>
      <left style="medium"/>
      <right/>
      <top/>
      <bottom style="thin"/>
    </border>
    <border>
      <left style="medium"/>
      <right style="medium"/>
      <top style="medium"/>
      <bottom/>
    </border>
    <border>
      <left style="medium"/>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style="medium"/>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2" applyProtection="0">
      <alignment/>
    </xf>
    <xf numFmtId="0" fontId="55" fillId="0" borderId="0" applyNumberFormat="0" applyFill="0" applyBorder="0" applyAlignment="0" applyProtection="0"/>
    <xf numFmtId="0" fontId="56" fillId="3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Border="0" applyProtection="0">
      <alignment/>
    </xf>
    <xf numFmtId="0" fontId="62" fillId="31" borderId="1" applyNumberFormat="0" applyAlignment="0" applyProtection="0"/>
    <xf numFmtId="0" fontId="63" fillId="0" borderId="6" applyNumberFormat="0" applyFill="0" applyAlignment="0" applyProtection="0"/>
    <xf numFmtId="0" fontId="64" fillId="32" borderId="0" applyNumberFormat="0" applyBorder="0" applyAlignment="0" applyProtection="0"/>
    <xf numFmtId="0" fontId="0" fillId="0" borderId="0">
      <alignment/>
      <protection/>
    </xf>
    <xf numFmtId="0" fontId="48" fillId="0" borderId="0">
      <alignment/>
      <protection/>
    </xf>
    <xf numFmtId="0" fontId="4" fillId="0" borderId="0">
      <alignment/>
      <protection/>
    </xf>
    <xf numFmtId="0" fontId="65" fillId="0" borderId="0">
      <alignment/>
      <protection/>
    </xf>
    <xf numFmtId="0" fontId="66" fillId="0" borderId="0" applyNumberFormat="0" applyBorder="0" applyProtection="0">
      <alignment/>
    </xf>
    <xf numFmtId="0" fontId="0" fillId="33"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11">
    <xf numFmtId="0" fontId="0" fillId="0" borderId="0" xfId="0" applyAlignment="1">
      <alignment/>
    </xf>
    <xf numFmtId="0" fontId="71" fillId="0" borderId="0" xfId="0" applyFont="1" applyAlignment="1">
      <alignment/>
    </xf>
    <xf numFmtId="0" fontId="71" fillId="0" borderId="10" xfId="0" applyFont="1" applyBorder="1" applyAlignment="1">
      <alignment horizontal="center" wrapText="1"/>
    </xf>
    <xf numFmtId="0" fontId="71" fillId="0" borderId="10" xfId="0" applyFont="1" applyBorder="1" applyAlignment="1">
      <alignment/>
    </xf>
    <xf numFmtId="0" fontId="71" fillId="0" borderId="10" xfId="0" applyFont="1" applyBorder="1" applyAlignment="1">
      <alignment horizontal="center"/>
    </xf>
    <xf numFmtId="0" fontId="71" fillId="34" borderId="10" xfId="0" applyFont="1" applyFill="1" applyBorder="1" applyAlignment="1">
      <alignment/>
    </xf>
    <xf numFmtId="0" fontId="71" fillId="34" borderId="11" xfId="0" applyFont="1" applyFill="1" applyBorder="1" applyAlignment="1">
      <alignment/>
    </xf>
    <xf numFmtId="0" fontId="71" fillId="34" borderId="12" xfId="0" applyFont="1" applyFill="1" applyBorder="1" applyAlignment="1">
      <alignment/>
    </xf>
    <xf numFmtId="0" fontId="71" fillId="34" borderId="13" xfId="0" applyFont="1" applyFill="1" applyBorder="1" applyAlignment="1">
      <alignment/>
    </xf>
    <xf numFmtId="0" fontId="71" fillId="0" borderId="10" xfId="0" applyFont="1" applyBorder="1" applyAlignment="1">
      <alignment wrapText="1"/>
    </xf>
    <xf numFmtId="4" fontId="71" fillId="0" borderId="10" xfId="0" applyNumberFormat="1" applyFont="1" applyBorder="1" applyAlignment="1">
      <alignment/>
    </xf>
    <xf numFmtId="0" fontId="71" fillId="0" borderId="10" xfId="0" applyFont="1" applyBorder="1" applyAlignment="1">
      <alignment/>
    </xf>
    <xf numFmtId="0" fontId="71" fillId="0" borderId="10" xfId="0" applyFont="1" applyBorder="1" applyAlignment="1">
      <alignment horizontal="center"/>
    </xf>
    <xf numFmtId="0" fontId="71" fillId="35" borderId="10" xfId="0" applyFont="1" applyFill="1" applyBorder="1" applyAlignment="1">
      <alignment horizontal="center" wrapText="1"/>
    </xf>
    <xf numFmtId="0" fontId="72"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vertical="center"/>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6" xfId="0" applyFont="1" applyBorder="1" applyAlignment="1">
      <alignment horizontal="center" vertical="center" wrapText="1"/>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5" fillId="36" borderId="19" xfId="0"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75" fillId="36" borderId="20" xfId="0" applyFont="1" applyFill="1" applyBorder="1" applyAlignment="1">
      <alignment horizontal="center" vertical="center" wrapText="1"/>
    </xf>
    <xf numFmtId="0" fontId="75" fillId="36" borderId="12" xfId="0" applyFont="1" applyFill="1" applyBorder="1" applyAlignment="1">
      <alignment horizontal="center" vertical="center" wrapText="1"/>
    </xf>
    <xf numFmtId="0" fontId="69" fillId="0" borderId="18" xfId="0" applyFont="1" applyBorder="1" applyAlignment="1">
      <alignment wrapText="1"/>
    </xf>
    <xf numFmtId="0" fontId="75" fillId="37" borderId="20" xfId="0" applyFont="1" applyFill="1" applyBorder="1" applyAlignment="1">
      <alignment horizontal="center" vertical="center" wrapText="1"/>
    </xf>
    <xf numFmtId="0" fontId="75" fillId="37" borderId="12" xfId="0" applyFont="1" applyFill="1" applyBorder="1" applyAlignment="1">
      <alignment horizontal="center" vertical="center" wrapText="1"/>
    </xf>
    <xf numFmtId="0" fontId="77" fillId="37" borderId="21" xfId="0" applyFont="1" applyFill="1" applyBorder="1" applyAlignment="1">
      <alignment vertical="center"/>
    </xf>
    <xf numFmtId="0" fontId="77" fillId="37" borderId="22" xfId="0" applyFont="1" applyFill="1" applyBorder="1" applyAlignment="1">
      <alignment horizontal="center" vertical="center"/>
    </xf>
    <xf numFmtId="0" fontId="77" fillId="37" borderId="23" xfId="0" applyFont="1" applyFill="1" applyBorder="1" applyAlignment="1">
      <alignment vertical="center"/>
    </xf>
    <xf numFmtId="0" fontId="77" fillId="37" borderId="24" xfId="0" applyFont="1" applyFill="1" applyBorder="1" applyAlignment="1">
      <alignment vertical="center"/>
    </xf>
    <xf numFmtId="0" fontId="77" fillId="37" borderId="25" xfId="0" applyFont="1" applyFill="1" applyBorder="1" applyAlignment="1">
      <alignment vertical="center"/>
    </xf>
    <xf numFmtId="0" fontId="77" fillId="37" borderId="26" xfId="0" applyFont="1" applyFill="1" applyBorder="1" applyAlignment="1">
      <alignment vertical="center"/>
    </xf>
    <xf numFmtId="0" fontId="77" fillId="37" borderId="27" xfId="0" applyFont="1" applyFill="1" applyBorder="1" applyAlignment="1">
      <alignment vertical="center"/>
    </xf>
    <xf numFmtId="0" fontId="77" fillId="37" borderId="28" xfId="0" applyFont="1" applyFill="1" applyBorder="1" applyAlignment="1">
      <alignment horizontal="center" vertical="center"/>
    </xf>
    <xf numFmtId="0" fontId="77" fillId="35" borderId="0" xfId="0" applyFont="1" applyFill="1" applyAlignment="1">
      <alignment vertical="center"/>
    </xf>
    <xf numFmtId="0" fontId="77" fillId="0" borderId="0" xfId="0" applyFont="1" applyAlignment="1">
      <alignment vertical="center"/>
    </xf>
    <xf numFmtId="0" fontId="71" fillId="0" borderId="0" xfId="0" applyFont="1" applyAlignment="1">
      <alignment vertical="center"/>
    </xf>
    <xf numFmtId="0" fontId="78" fillId="36" borderId="0" xfId="0" applyFont="1" applyFill="1" applyAlignment="1">
      <alignment wrapText="1"/>
    </xf>
    <xf numFmtId="0" fontId="79" fillId="0" borderId="0" xfId="0" applyFont="1" applyAlignment="1">
      <alignment horizontal="center"/>
    </xf>
    <xf numFmtId="0" fontId="69" fillId="0" borderId="18" xfId="0" applyFont="1" applyBorder="1" applyAlignment="1">
      <alignment horizontal="center"/>
    </xf>
    <xf numFmtId="0" fontId="74" fillId="35" borderId="0" xfId="0" applyFont="1" applyFill="1" applyAlignment="1">
      <alignment vertical="center"/>
    </xf>
    <xf numFmtId="0" fontId="0" fillId="35" borderId="0" xfId="0" applyFill="1" applyAlignment="1">
      <alignment/>
    </xf>
    <xf numFmtId="0" fontId="76" fillId="0" borderId="10" xfId="0" applyFont="1" applyBorder="1" applyAlignment="1">
      <alignment horizontal="center" vertical="center"/>
    </xf>
    <xf numFmtId="0" fontId="76" fillId="0" borderId="10" xfId="0" applyFont="1" applyBorder="1" applyAlignment="1">
      <alignment horizontal="center" vertical="center" wrapText="1"/>
    </xf>
    <xf numFmtId="0" fontId="75" fillId="35" borderId="10" xfId="0" applyFont="1" applyFill="1" applyBorder="1" applyAlignment="1">
      <alignment horizontal="center" vertical="center" wrapText="1"/>
    </xf>
    <xf numFmtId="0" fontId="75" fillId="0" borderId="10" xfId="0" applyFont="1" applyBorder="1" applyAlignment="1">
      <alignment horizontal="center" vertical="center" wrapText="1"/>
    </xf>
    <xf numFmtId="0" fontId="77" fillId="37" borderId="10" xfId="0" applyFont="1" applyFill="1" applyBorder="1" applyAlignment="1">
      <alignment vertical="center"/>
    </xf>
    <xf numFmtId="0" fontId="77" fillId="37" borderId="10" xfId="0" applyFont="1" applyFill="1" applyBorder="1" applyAlignment="1">
      <alignment horizontal="center" vertical="center"/>
    </xf>
    <xf numFmtId="0" fontId="3" fillId="37" borderId="10" xfId="0" applyFont="1" applyFill="1" applyBorder="1" applyAlignment="1">
      <alignment horizontal="center" vertical="center" wrapText="1"/>
    </xf>
    <xf numFmtId="0" fontId="78" fillId="36" borderId="29" xfId="0" applyFont="1" applyFill="1" applyBorder="1" applyAlignment="1">
      <alignment wrapText="1"/>
    </xf>
    <xf numFmtId="0" fontId="78" fillId="36" borderId="12" xfId="0" applyFont="1" applyFill="1" applyBorder="1" applyAlignment="1">
      <alignment wrapText="1"/>
    </xf>
    <xf numFmtId="0" fontId="0" fillId="36" borderId="12" xfId="0" applyFill="1" applyBorder="1" applyAlignment="1">
      <alignment/>
    </xf>
    <xf numFmtId="0" fontId="0" fillId="0" borderId="29" xfId="0" applyBorder="1" applyAlignment="1">
      <alignment/>
    </xf>
    <xf numFmtId="0" fontId="0" fillId="36" borderId="0" xfId="0" applyFill="1" applyAlignment="1">
      <alignment/>
    </xf>
    <xf numFmtId="0" fontId="71" fillId="0" borderId="0" xfId="0" applyFont="1" applyAlignment="1">
      <alignment horizontal="center" vertical="center" wrapText="1"/>
    </xf>
    <xf numFmtId="0" fontId="4" fillId="0" borderId="0" xfId="61">
      <alignment/>
      <protection/>
    </xf>
    <xf numFmtId="0" fontId="12" fillId="38" borderId="10" xfId="63" applyFont="1" applyFill="1" applyBorder="1" applyAlignment="1">
      <alignment horizontal="center" vertical="center" wrapText="1"/>
    </xf>
    <xf numFmtId="0" fontId="80" fillId="38" borderId="10" xfId="63" applyFont="1" applyFill="1" applyBorder="1" applyAlignment="1">
      <alignment horizontal="center" vertical="center" wrapText="1"/>
    </xf>
    <xf numFmtId="0" fontId="71" fillId="0" borderId="10" xfId="63" applyFont="1" applyBorder="1" applyAlignment="1">
      <alignment vertical="center" wrapText="1"/>
    </xf>
    <xf numFmtId="2" fontId="71" fillId="0" borderId="10" xfId="63" applyNumberFormat="1" applyFont="1" applyBorder="1" applyAlignment="1">
      <alignment horizontal="center" vertical="center"/>
    </xf>
    <xf numFmtId="1" fontId="71" fillId="0" borderId="10" xfId="63" applyNumberFormat="1" applyFont="1" applyBorder="1" applyAlignment="1">
      <alignment horizontal="center" vertical="center"/>
    </xf>
    <xf numFmtId="4" fontId="71" fillId="0" borderId="10" xfId="63" applyNumberFormat="1" applyFont="1" applyBorder="1" applyAlignment="1">
      <alignment horizontal="center" vertical="center"/>
    </xf>
    <xf numFmtId="0" fontId="71" fillId="35" borderId="10" xfId="0" applyFont="1" applyFill="1" applyBorder="1" applyAlignment="1">
      <alignment vertical="center" wrapText="1"/>
    </xf>
    <xf numFmtId="0" fontId="2" fillId="0" borderId="10" xfId="61" applyFont="1" applyBorder="1" applyAlignment="1">
      <alignment horizontal="left" vertical="center" wrapText="1"/>
      <protection/>
    </xf>
    <xf numFmtId="0" fontId="81" fillId="0" borderId="10" xfId="61" applyFont="1" applyBorder="1" applyAlignment="1">
      <alignment wrapText="1"/>
      <protection/>
    </xf>
    <xf numFmtId="0" fontId="2" fillId="0" borderId="10" xfId="63" applyFont="1" applyBorder="1" applyAlignment="1">
      <alignment vertical="center" wrapText="1"/>
    </xf>
    <xf numFmtId="2" fontId="82" fillId="0" borderId="10" xfId="63" applyNumberFormat="1" applyFont="1" applyBorder="1" applyAlignment="1">
      <alignment horizontal="center" vertical="center"/>
    </xf>
    <xf numFmtId="4" fontId="2" fillId="35" borderId="10" xfId="63" applyNumberFormat="1" applyFont="1" applyFill="1" applyBorder="1" applyAlignment="1">
      <alignment horizontal="left" vertical="center" wrapText="1"/>
    </xf>
    <xf numFmtId="4" fontId="80" fillId="38" borderId="10" xfId="63" applyNumberFormat="1" applyFont="1" applyFill="1" applyBorder="1" applyAlignment="1">
      <alignment horizontal="center"/>
    </xf>
    <xf numFmtId="4" fontId="2" fillId="38" borderId="10" xfId="63" applyNumberFormat="1" applyFont="1" applyFill="1" applyBorder="1" applyAlignment="1">
      <alignment horizontal="left" wrapText="1"/>
    </xf>
    <xf numFmtId="0" fontId="4" fillId="38" borderId="10" xfId="61" applyFill="1" applyBorder="1">
      <alignment/>
      <protection/>
    </xf>
    <xf numFmtId="0" fontId="12" fillId="0" borderId="0" xfId="63" applyFont="1" applyBorder="1" applyAlignment="1">
      <alignment horizontal="right" wrapText="1"/>
    </xf>
    <xf numFmtId="4" fontId="2" fillId="0" borderId="0" xfId="63" applyNumberFormat="1" applyFont="1" applyBorder="1" applyAlignment="1">
      <alignment horizontal="center"/>
    </xf>
    <xf numFmtId="4" fontId="2" fillId="0" borderId="0" xfId="63" applyNumberFormat="1" applyFont="1" applyBorder="1" applyAlignment="1">
      <alignment horizontal="left" wrapText="1"/>
    </xf>
    <xf numFmtId="0" fontId="2" fillId="0" borderId="0" xfId="63" applyFont="1" applyBorder="1" applyAlignment="1">
      <alignment vertical="center" wrapText="1"/>
    </xf>
    <xf numFmtId="0" fontId="11" fillId="0" borderId="0" xfId="61" applyFont="1" applyAlignment="1">
      <alignment vertical="center"/>
      <protection/>
    </xf>
    <xf numFmtId="0" fontId="1" fillId="0" borderId="0" xfId="0" applyFont="1" applyAlignment="1">
      <alignment horizontal="right"/>
    </xf>
    <xf numFmtId="0" fontId="12" fillId="38" borderId="10" xfId="59" applyFont="1" applyFill="1" applyBorder="1" applyAlignment="1">
      <alignment horizontal="center" vertical="center" wrapText="1"/>
      <protection/>
    </xf>
    <xf numFmtId="0" fontId="17" fillId="38" borderId="10" xfId="59" applyFont="1" applyFill="1" applyBorder="1" applyAlignment="1">
      <alignment horizontal="center" vertical="center"/>
      <protection/>
    </xf>
    <xf numFmtId="0" fontId="80" fillId="4" borderId="10" xfId="59" applyFont="1" applyFill="1" applyBorder="1" applyAlignment="1">
      <alignment horizontal="center" vertical="center" wrapText="1"/>
      <protection/>
    </xf>
    <xf numFmtId="4" fontId="80" fillId="4" borderId="10" xfId="59" applyNumberFormat="1" applyFont="1" applyFill="1" applyBorder="1" applyAlignment="1">
      <alignment horizontal="center" vertical="center"/>
      <protection/>
    </xf>
    <xf numFmtId="0" fontId="71" fillId="4" borderId="10" xfId="59" applyFont="1" applyFill="1" applyBorder="1" applyAlignment="1">
      <alignment horizontal="left" vertical="center" wrapText="1"/>
      <protection/>
    </xf>
    <xf numFmtId="0" fontId="71" fillId="0" borderId="10" xfId="59" applyFont="1" applyBorder="1" applyAlignment="1">
      <alignment horizontal="center" vertical="center"/>
      <protection/>
    </xf>
    <xf numFmtId="2" fontId="71" fillId="0" borderId="10" xfId="59" applyNumberFormat="1" applyFont="1" applyBorder="1" applyAlignment="1">
      <alignment horizontal="center" vertical="center"/>
      <protection/>
    </xf>
    <xf numFmtId="0" fontId="2" fillId="35" borderId="10" xfId="0" applyFont="1" applyFill="1" applyBorder="1" applyAlignment="1">
      <alignment vertical="center" wrapText="1"/>
    </xf>
    <xf numFmtId="0" fontId="2" fillId="0" borderId="10" xfId="59" applyFont="1" applyBorder="1" applyAlignment="1">
      <alignment vertical="center" wrapText="1"/>
      <protection/>
    </xf>
    <xf numFmtId="0" fontId="71" fillId="0" borderId="10" xfId="59" applyFont="1" applyBorder="1" applyAlignment="1">
      <alignment horizontal="left" vertical="center" wrapText="1"/>
      <protection/>
    </xf>
    <xf numFmtId="0" fontId="71" fillId="35" borderId="10" xfId="59" applyFont="1" applyFill="1" applyBorder="1" applyAlignment="1">
      <alignment horizontal="center" vertical="center" wrapText="1"/>
      <protection/>
    </xf>
    <xf numFmtId="0" fontId="2" fillId="0" borderId="10" xfId="59" applyFont="1" applyBorder="1" applyAlignment="1">
      <alignment horizontal="left" vertical="center" wrapText="1"/>
      <protection/>
    </xf>
    <xf numFmtId="0" fontId="71" fillId="0" borderId="10" xfId="59" applyFont="1" applyBorder="1" applyAlignment="1">
      <alignment vertical="center" wrapText="1"/>
      <protection/>
    </xf>
    <xf numFmtId="0" fontId="71" fillId="35" borderId="10" xfId="59" applyFont="1" applyFill="1" applyBorder="1" applyAlignment="1">
      <alignment horizontal="center" vertical="center"/>
      <protection/>
    </xf>
    <xf numFmtId="2" fontId="71" fillId="35" borderId="10" xfId="59" applyNumberFormat="1" applyFont="1" applyFill="1" applyBorder="1" applyAlignment="1">
      <alignment horizontal="center" vertical="center"/>
      <protection/>
    </xf>
    <xf numFmtId="0" fontId="71" fillId="4" borderId="10" xfId="59" applyFont="1" applyFill="1" applyBorder="1" applyAlignment="1">
      <alignment horizontal="center" vertical="center"/>
      <protection/>
    </xf>
    <xf numFmtId="0" fontId="71" fillId="4" borderId="10" xfId="59" applyFont="1" applyFill="1" applyBorder="1" applyAlignment="1">
      <alignment horizontal="left" vertical="center"/>
      <protection/>
    </xf>
    <xf numFmtId="0" fontId="80" fillId="4" borderId="10" xfId="59" applyFont="1" applyFill="1" applyBorder="1" applyAlignment="1">
      <alignment horizontal="right" wrapText="1"/>
      <protection/>
    </xf>
    <xf numFmtId="0" fontId="80" fillId="4" borderId="10" xfId="59" applyFont="1" applyFill="1" applyBorder="1">
      <alignment/>
      <protection/>
    </xf>
    <xf numFmtId="0" fontId="71" fillId="0" borderId="30" xfId="59" applyFont="1" applyBorder="1">
      <alignment/>
      <protection/>
    </xf>
    <xf numFmtId="0" fontId="71" fillId="0" borderId="31" xfId="59" applyFont="1" applyBorder="1">
      <alignment/>
      <protection/>
    </xf>
    <xf numFmtId="0" fontId="2" fillId="0" borderId="0" xfId="59" applyFont="1">
      <alignment/>
      <protection/>
    </xf>
    <xf numFmtId="2" fontId="2" fillId="0" borderId="0" xfId="59" applyNumberFormat="1" applyFont="1">
      <alignment/>
      <protection/>
    </xf>
    <xf numFmtId="0" fontId="0" fillId="0" borderId="0" xfId="59">
      <alignment/>
      <protection/>
    </xf>
    <xf numFmtId="0" fontId="18" fillId="0" borderId="10" xfId="59" applyFont="1" applyBorder="1" applyAlignment="1">
      <alignment horizontal="center"/>
      <protection/>
    </xf>
    <xf numFmtId="0" fontId="18" fillId="0" borderId="10" xfId="59" applyFont="1" applyBorder="1">
      <alignment/>
      <protection/>
    </xf>
    <xf numFmtId="2" fontId="18" fillId="0" borderId="10" xfId="59" applyNumberFormat="1" applyFont="1" applyBorder="1" applyAlignment="1">
      <alignment horizontal="center"/>
      <protection/>
    </xf>
    <xf numFmtId="0" fontId="5" fillId="0" borderId="10" xfId="59" applyFont="1" applyBorder="1" applyAlignment="1">
      <alignment wrapText="1"/>
      <protection/>
    </xf>
    <xf numFmtId="2" fontId="5" fillId="0" borderId="10" xfId="59" applyNumberFormat="1" applyFont="1" applyBorder="1" applyAlignment="1">
      <alignment horizontal="center"/>
      <protection/>
    </xf>
    <xf numFmtId="0" fontId="5" fillId="0" borderId="10" xfId="59" applyFont="1" applyBorder="1" applyAlignment="1">
      <alignment horizontal="center"/>
      <protection/>
    </xf>
    <xf numFmtId="4" fontId="18" fillId="0" borderId="10" xfId="59" applyNumberFormat="1" applyFont="1" applyBorder="1" applyAlignment="1">
      <alignment horizontal="center"/>
      <protection/>
    </xf>
    <xf numFmtId="0" fontId="12" fillId="35" borderId="10" xfId="59" applyFont="1" applyFill="1" applyBorder="1" applyAlignment="1">
      <alignment horizontal="center" vertical="center"/>
      <protection/>
    </xf>
    <xf numFmtId="0" fontId="80" fillId="35" borderId="10" xfId="59" applyFont="1" applyFill="1" applyBorder="1" applyAlignment="1">
      <alignment horizontal="center" vertical="center" wrapText="1"/>
      <protection/>
    </xf>
    <xf numFmtId="0" fontId="12" fillId="35" borderId="10" xfId="59" applyFont="1" applyFill="1" applyBorder="1" applyAlignment="1">
      <alignment horizontal="center" vertical="center" wrapText="1"/>
      <protection/>
    </xf>
    <xf numFmtId="1" fontId="2" fillId="35" borderId="10" xfId="59" applyNumberFormat="1" applyFont="1" applyFill="1" applyBorder="1" applyAlignment="1">
      <alignment horizontal="center"/>
      <protection/>
    </xf>
    <xf numFmtId="1" fontId="2" fillId="35" borderId="10" xfId="59" applyNumberFormat="1" applyFont="1" applyFill="1" applyBorder="1" applyAlignment="1">
      <alignment horizontal="center" wrapText="1"/>
      <protection/>
    </xf>
    <xf numFmtId="3" fontId="71" fillId="35" borderId="10" xfId="59" applyNumberFormat="1" applyFont="1" applyFill="1" applyBorder="1" applyAlignment="1">
      <alignment horizontal="center"/>
      <protection/>
    </xf>
    <xf numFmtId="0" fontId="71" fillId="0" borderId="10" xfId="59" applyFont="1" applyBorder="1" applyAlignment="1">
      <alignment horizontal="center"/>
      <protection/>
    </xf>
    <xf numFmtId="4" fontId="71" fillId="0" borderId="10" xfId="59" applyNumberFormat="1" applyFont="1" applyBorder="1" applyAlignment="1">
      <alignment horizontal="center"/>
      <protection/>
    </xf>
    <xf numFmtId="0" fontId="80" fillId="0" borderId="10" xfId="59" applyFont="1" applyBorder="1" applyAlignment="1">
      <alignment horizontal="left" vertical="center" wrapText="1"/>
      <protection/>
    </xf>
    <xf numFmtId="3" fontId="80" fillId="0" borderId="10" xfId="59" applyNumberFormat="1" applyFont="1" applyBorder="1" applyAlignment="1">
      <alignment horizontal="center"/>
      <protection/>
    </xf>
    <xf numFmtId="2" fontId="80" fillId="0" borderId="10" xfId="59" applyNumberFormat="1" applyFont="1" applyBorder="1" applyAlignment="1">
      <alignment horizontal="center"/>
      <protection/>
    </xf>
    <xf numFmtId="4" fontId="80" fillId="0" borderId="10" xfId="59" applyNumberFormat="1" applyFont="1" applyBorder="1" applyAlignment="1">
      <alignment horizontal="center"/>
      <protection/>
    </xf>
    <xf numFmtId="0" fontId="2" fillId="0" borderId="31" xfId="59" applyFont="1" applyBorder="1">
      <alignment/>
      <protection/>
    </xf>
    <xf numFmtId="0" fontId="71" fillId="35" borderId="10" xfId="59" applyFont="1" applyFill="1" applyBorder="1" applyAlignment="1">
      <alignment horizontal="center" wrapText="1"/>
      <protection/>
    </xf>
    <xf numFmtId="0" fontId="71" fillId="0" borderId="10" xfId="59" applyFont="1" applyBorder="1">
      <alignment/>
      <protection/>
    </xf>
    <xf numFmtId="4" fontId="71" fillId="0" borderId="10" xfId="59" applyNumberFormat="1" applyFont="1" applyBorder="1" applyAlignment="1">
      <alignment horizontal="center" vertical="center"/>
      <protection/>
    </xf>
    <xf numFmtId="0" fontId="71" fillId="0" borderId="0" xfId="59" applyFont="1">
      <alignment/>
      <protection/>
    </xf>
    <xf numFmtId="0" fontId="71" fillId="0" borderId="0" xfId="59" applyFont="1" applyAlignment="1">
      <alignment horizontal="center" vertical="center"/>
      <protection/>
    </xf>
    <xf numFmtId="3" fontId="71" fillId="0" borderId="0" xfId="59" applyNumberFormat="1" applyFont="1" applyAlignment="1">
      <alignment horizontal="center" vertical="center"/>
      <protection/>
    </xf>
    <xf numFmtId="4" fontId="71" fillId="0" borderId="0" xfId="59" applyNumberFormat="1" applyFont="1" applyAlignment="1">
      <alignment horizontal="center" vertical="center"/>
      <protection/>
    </xf>
    <xf numFmtId="2" fontId="80" fillId="0" borderId="0" xfId="59" applyNumberFormat="1" applyFont="1" applyAlignment="1">
      <alignment horizontal="center" vertical="center"/>
      <protection/>
    </xf>
    <xf numFmtId="0" fontId="80" fillId="4" borderId="10" xfId="59" applyFont="1" applyFill="1" applyBorder="1" applyAlignment="1">
      <alignment horizontal="left" vertical="center" wrapText="1"/>
      <protection/>
    </xf>
    <xf numFmtId="0" fontId="71" fillId="35" borderId="10" xfId="59" applyFont="1" applyFill="1" applyBorder="1" applyAlignment="1">
      <alignment horizontal="left" vertical="center" wrapText="1"/>
      <protection/>
    </xf>
    <xf numFmtId="0" fontId="11" fillId="0" borderId="0" xfId="61" applyFont="1" applyAlignment="1">
      <alignment horizontal="right" vertical="center"/>
      <protection/>
    </xf>
    <xf numFmtId="0" fontId="2" fillId="35" borderId="11" xfId="61" applyFont="1" applyFill="1" applyBorder="1" applyAlignment="1">
      <alignment horizontal="left" wrapText="1"/>
      <protection/>
    </xf>
    <xf numFmtId="0" fontId="2" fillId="35" borderId="13" xfId="61" applyFont="1" applyFill="1" applyBorder="1" applyAlignment="1">
      <alignment horizontal="left" wrapText="1"/>
      <protection/>
    </xf>
    <xf numFmtId="0" fontId="12" fillId="38" borderId="10" xfId="63" applyFont="1" applyFill="1" applyBorder="1" applyAlignment="1">
      <alignment horizontal="right" wrapText="1"/>
    </xf>
    <xf numFmtId="0" fontId="5" fillId="0" borderId="0" xfId="61" applyFont="1" applyAlignment="1">
      <alignment horizontal="center" vertical="center"/>
      <protection/>
    </xf>
    <xf numFmtId="0" fontId="14" fillId="0" borderId="0" xfId="61" applyFont="1" applyAlignment="1">
      <alignment horizontal="center" vertical="center"/>
      <protection/>
    </xf>
    <xf numFmtId="0" fontId="15" fillId="0" borderId="0" xfId="0" applyFont="1" applyAlignment="1">
      <alignment horizontal="right" wrapText="1"/>
    </xf>
    <xf numFmtId="0" fontId="15" fillId="0" borderId="0" xfId="0" applyFont="1" applyAlignment="1">
      <alignment horizontal="right"/>
    </xf>
    <xf numFmtId="0" fontId="72" fillId="0" borderId="29" xfId="61" applyFont="1" applyBorder="1" applyAlignment="1">
      <alignment horizontal="center" vertical="center" wrapText="1"/>
      <protection/>
    </xf>
    <xf numFmtId="0" fontId="2" fillId="4" borderId="11"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1" fillId="0" borderId="0" xfId="59" applyFont="1" applyAlignment="1">
      <alignment horizontal="right"/>
      <protection/>
    </xf>
    <xf numFmtId="0" fontId="80" fillId="0" borderId="29" xfId="59" applyFont="1" applyBorder="1" applyAlignment="1">
      <alignment horizontal="center" vertical="center" wrapText="1"/>
      <protection/>
    </xf>
    <xf numFmtId="0" fontId="2" fillId="38" borderId="32" xfId="59" applyFont="1" applyFill="1" applyBorder="1" applyAlignment="1">
      <alignment horizontal="center" vertical="center"/>
      <protection/>
    </xf>
    <xf numFmtId="0" fontId="12" fillId="38" borderId="10" xfId="59" applyFont="1" applyFill="1" applyBorder="1" applyAlignment="1">
      <alignment horizontal="center" vertical="center" wrapText="1"/>
      <protection/>
    </xf>
    <xf numFmtId="0" fontId="12" fillId="38" borderId="10" xfId="59" applyFont="1" applyFill="1" applyBorder="1" applyAlignment="1">
      <alignment horizontal="center" vertical="center"/>
      <protection/>
    </xf>
    <xf numFmtId="0" fontId="18" fillId="0" borderId="11" xfId="59" applyFont="1" applyBorder="1" applyAlignment="1">
      <alignment horizontal="left" wrapText="1"/>
      <protection/>
    </xf>
    <xf numFmtId="0" fontId="18" fillId="0" borderId="12" xfId="59" applyFont="1" applyBorder="1" applyAlignment="1">
      <alignment horizontal="left" wrapText="1"/>
      <protection/>
    </xf>
    <xf numFmtId="0" fontId="18" fillId="0" borderId="13" xfId="59" applyFont="1" applyBorder="1" applyAlignment="1">
      <alignment horizontal="left" wrapText="1"/>
      <protection/>
    </xf>
    <xf numFmtId="0" fontId="5" fillId="0" borderId="11" xfId="59" applyFont="1" applyBorder="1" applyAlignment="1">
      <alignment horizontal="left" wrapText="1"/>
      <protection/>
    </xf>
    <xf numFmtId="0" fontId="5" fillId="0" borderId="12" xfId="59" applyFont="1" applyBorder="1" applyAlignment="1">
      <alignment horizontal="left" wrapText="1"/>
      <protection/>
    </xf>
    <xf numFmtId="0" fontId="5" fillId="0" borderId="13" xfId="59" applyFont="1" applyBorder="1" applyAlignment="1">
      <alignment horizontal="left" wrapText="1"/>
      <protection/>
    </xf>
    <xf numFmtId="0" fontId="15" fillId="0" borderId="0" xfId="59" applyFont="1" applyAlignment="1">
      <alignment horizontal="right" vertical="center"/>
      <protection/>
    </xf>
    <xf numFmtId="0" fontId="5" fillId="0" borderId="0" xfId="59" applyFont="1" applyAlignment="1">
      <alignment horizontal="center" wrapText="1"/>
      <protection/>
    </xf>
    <xf numFmtId="0" fontId="18" fillId="0" borderId="10" xfId="59" applyFont="1" applyBorder="1" applyAlignment="1">
      <alignment horizontal="center"/>
      <protection/>
    </xf>
    <xf numFmtId="0" fontId="18" fillId="0" borderId="10" xfId="59" applyFont="1" applyBorder="1" applyAlignment="1">
      <alignment horizontal="center" wrapText="1"/>
      <protection/>
    </xf>
    <xf numFmtId="0" fontId="18" fillId="0" borderId="15" xfId="59" applyFont="1" applyBorder="1" applyAlignment="1">
      <alignment horizontal="center"/>
      <protection/>
    </xf>
    <xf numFmtId="0" fontId="18" fillId="0" borderId="33" xfId="59" applyFont="1" applyBorder="1" applyAlignment="1">
      <alignment horizontal="center"/>
      <protection/>
    </xf>
    <xf numFmtId="0" fontId="19" fillId="0" borderId="0" xfId="59" applyFont="1" applyAlignment="1">
      <alignment horizontal="right"/>
      <protection/>
    </xf>
    <xf numFmtId="0" fontId="12" fillId="0" borderId="29" xfId="59" applyFont="1" applyBorder="1" applyAlignment="1">
      <alignment horizontal="center" vertical="center"/>
      <protection/>
    </xf>
    <xf numFmtId="0" fontId="2" fillId="0" borderId="0" xfId="59" applyFont="1" applyAlignment="1">
      <alignment horizontal="left" vertical="center" wrapText="1"/>
      <protection/>
    </xf>
    <xf numFmtId="0" fontId="71" fillId="0" borderId="0" xfId="59" applyFont="1" applyAlignment="1">
      <alignment horizontal="left" vertical="center" wrapText="1"/>
      <protection/>
    </xf>
    <xf numFmtId="0" fontId="83" fillId="0" borderId="0" xfId="59" applyFont="1" applyAlignment="1">
      <alignment horizontal="right"/>
      <protection/>
    </xf>
    <xf numFmtId="3" fontId="71" fillId="0" borderId="10" xfId="59" applyNumberFormat="1" applyFont="1" applyBorder="1" applyAlignment="1">
      <alignment horizontal="center" vertical="center"/>
      <protection/>
    </xf>
    <xf numFmtId="2" fontId="80" fillId="0" borderId="10" xfId="59" applyNumberFormat="1" applyFont="1" applyBorder="1" applyAlignment="1">
      <alignment horizontal="center" vertical="center"/>
      <protection/>
    </xf>
    <xf numFmtId="0" fontId="73" fillId="0" borderId="0" xfId="59" applyFont="1" applyAlignment="1">
      <alignment horizontal="center" vertical="center" wrapText="1"/>
      <protection/>
    </xf>
    <xf numFmtId="0" fontId="74" fillId="0" borderId="11" xfId="59" applyFont="1" applyBorder="1" applyAlignment="1">
      <alignment horizontal="left" vertical="center" wrapText="1"/>
      <protection/>
    </xf>
    <xf numFmtId="0" fontId="74" fillId="0" borderId="13" xfId="59" applyFont="1" applyBorder="1" applyAlignment="1">
      <alignment horizontal="left" vertical="center" wrapText="1"/>
      <protection/>
    </xf>
    <xf numFmtId="0" fontId="84" fillId="0" borderId="13" xfId="59" applyFont="1" applyBorder="1" applyAlignment="1">
      <alignment horizontal="left" vertical="center" wrapText="1"/>
      <protection/>
    </xf>
    <xf numFmtId="0" fontId="71" fillId="0" borderId="15" xfId="0" applyFont="1" applyBorder="1" applyAlignment="1">
      <alignment horizontal="center"/>
    </xf>
    <xf numFmtId="0" fontId="71" fillId="0" borderId="33" xfId="0" applyFont="1" applyBorder="1" applyAlignment="1">
      <alignment horizontal="center"/>
    </xf>
    <xf numFmtId="0" fontId="71" fillId="0" borderId="15" xfId="0" applyFont="1" applyBorder="1" applyAlignment="1">
      <alignment horizontal="center" wrapText="1"/>
    </xf>
    <xf numFmtId="0" fontId="71" fillId="0" borderId="33" xfId="0" applyFont="1" applyBorder="1" applyAlignment="1">
      <alignment horizontal="center" wrapText="1"/>
    </xf>
    <xf numFmtId="0" fontId="15" fillId="0" borderId="0" xfId="0" applyFont="1" applyAlignment="1">
      <alignment horizontal="right" vertical="top"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0" fontId="71" fillId="0" borderId="10" xfId="0" applyFont="1" applyBorder="1" applyAlignment="1">
      <alignment horizontal="center" wrapText="1"/>
    </xf>
    <xf numFmtId="0" fontId="71" fillId="0" borderId="10" xfId="0" applyFont="1" applyBorder="1" applyAlignment="1">
      <alignment horizontal="center"/>
    </xf>
    <xf numFmtId="0" fontId="5" fillId="0" borderId="0" xfId="0" applyFont="1" applyAlignment="1">
      <alignment horizontal="right"/>
    </xf>
    <xf numFmtId="0" fontId="85" fillId="0" borderId="0" xfId="0" applyFont="1" applyAlignment="1">
      <alignment horizontal="center"/>
    </xf>
    <xf numFmtId="0" fontId="5" fillId="0" borderId="0" xfId="0" applyFont="1" applyAlignment="1">
      <alignment horizontal="center" wrapText="1"/>
    </xf>
    <xf numFmtId="0" fontId="1" fillId="0" borderId="0" xfId="0" applyFont="1" applyAlignment="1">
      <alignment horizontal="center"/>
    </xf>
    <xf numFmtId="0" fontId="86" fillId="0" borderId="0" xfId="0" applyFont="1" applyAlignment="1">
      <alignment horizontal="left" wrapText="1"/>
    </xf>
    <xf numFmtId="0" fontId="72" fillId="0" borderId="0" xfId="0" applyFont="1" applyAlignment="1">
      <alignment horizontal="center" vertical="center" wrapText="1"/>
    </xf>
    <xf numFmtId="0" fontId="75" fillId="0" borderId="34" xfId="0" applyFont="1" applyBorder="1" applyAlignment="1">
      <alignment horizontal="center" vertical="center"/>
    </xf>
    <xf numFmtId="0" fontId="75" fillId="0" borderId="35" xfId="0" applyFont="1" applyBorder="1" applyAlignment="1">
      <alignment horizontal="center" vertical="center"/>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29" xfId="0" applyFont="1" applyBorder="1" applyAlignment="1">
      <alignment horizontal="center" vertical="center" wrapText="1"/>
    </xf>
    <xf numFmtId="0" fontId="69" fillId="0" borderId="45" xfId="0" applyFont="1" applyBorder="1" applyAlignment="1">
      <alignment horizontal="center" wrapText="1"/>
    </xf>
    <xf numFmtId="0" fontId="69" fillId="0" borderId="18" xfId="0" applyFont="1" applyBorder="1" applyAlignment="1">
      <alignment horizontal="center" wrapText="1"/>
    </xf>
    <xf numFmtId="0" fontId="5" fillId="0" borderId="0" xfId="0" applyFont="1" applyAlignment="1">
      <alignment horizontal="center" vertical="center" wrapText="1"/>
    </xf>
    <xf numFmtId="0" fontId="75" fillId="0" borderId="15" xfId="0" applyFont="1" applyBorder="1" applyAlignment="1">
      <alignment horizontal="center" vertical="center"/>
    </xf>
    <xf numFmtId="0" fontId="75" fillId="0" borderId="33" xfId="0" applyFont="1" applyBorder="1" applyAlignment="1">
      <alignment horizontal="center" vertical="center"/>
    </xf>
    <xf numFmtId="0" fontId="75" fillId="0" borderId="15"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13"/>
  <sheetViews>
    <sheetView tabSelected="1" zoomScale="73" zoomScaleNormal="73" zoomScalePageLayoutView="0" workbookViewId="0" topLeftCell="A1">
      <selection activeCell="J8" sqref="J8"/>
    </sheetView>
  </sheetViews>
  <sheetFormatPr defaultColWidth="9.140625" defaultRowHeight="12.75"/>
  <cols>
    <col min="1" max="1" width="11.00390625" style="0" customWidth="1"/>
    <col min="2" max="2" width="7.8515625" style="0" customWidth="1"/>
    <col min="3" max="3" width="8.00390625" style="0" customWidth="1"/>
    <col min="4" max="4" width="10.140625" style="0" customWidth="1"/>
    <col min="5" max="5" width="25.7109375" style="0" customWidth="1"/>
    <col min="6" max="6" width="57.7109375" style="0" customWidth="1"/>
    <col min="7" max="7" width="50.57421875" style="0" customWidth="1"/>
  </cols>
  <sheetData>
    <row r="2" spans="6:7" ht="57" customHeight="1">
      <c r="F2" s="140" t="s">
        <v>96</v>
      </c>
      <c r="G2" s="141"/>
    </row>
    <row r="3" ht="30.75" customHeight="1">
      <c r="G3" s="79" t="s">
        <v>116</v>
      </c>
    </row>
    <row r="5" spans="1:7" ht="19.5">
      <c r="A5" s="78"/>
      <c r="B5" s="78"/>
      <c r="C5" s="138" t="s">
        <v>115</v>
      </c>
      <c r="D5" s="139"/>
      <c r="E5" s="139"/>
      <c r="F5" s="139"/>
      <c r="G5" s="78"/>
    </row>
    <row r="6" spans="1:7" ht="18.75">
      <c r="A6" s="134"/>
      <c r="B6" s="134"/>
      <c r="C6" s="134"/>
      <c r="D6" s="134"/>
      <c r="E6" s="134"/>
      <c r="F6" s="58"/>
      <c r="G6" s="58"/>
    </row>
    <row r="7" spans="1:7" ht="17.25" customHeight="1">
      <c r="A7" s="142" t="s">
        <v>98</v>
      </c>
      <c r="B7" s="142"/>
      <c r="C7" s="142"/>
      <c r="D7" s="142"/>
      <c r="E7" s="142"/>
      <c r="F7" s="142"/>
      <c r="G7" s="58"/>
    </row>
    <row r="8" spans="1:7" ht="76.5" customHeight="1">
      <c r="A8" s="59" t="s">
        <v>99</v>
      </c>
      <c r="B8" s="59" t="s">
        <v>100</v>
      </c>
      <c r="C8" s="59" t="s">
        <v>101</v>
      </c>
      <c r="D8" s="60" t="s">
        <v>102</v>
      </c>
      <c r="E8" s="59" t="s">
        <v>103</v>
      </c>
      <c r="F8" s="59" t="s">
        <v>104</v>
      </c>
      <c r="G8" s="59" t="s">
        <v>105</v>
      </c>
    </row>
    <row r="9" spans="1:7" ht="312" customHeight="1">
      <c r="A9" s="61" t="s">
        <v>106</v>
      </c>
      <c r="B9" s="62">
        <v>7.12</v>
      </c>
      <c r="C9" s="63">
        <v>1</v>
      </c>
      <c r="D9" s="64">
        <f>B9</f>
        <v>7.12</v>
      </c>
      <c r="E9" s="65" t="s">
        <v>107</v>
      </c>
      <c r="F9" s="66" t="s">
        <v>108</v>
      </c>
      <c r="G9" s="67" t="s">
        <v>109</v>
      </c>
    </row>
    <row r="10" spans="1:7" ht="96" customHeight="1">
      <c r="A10" s="68" t="s">
        <v>110</v>
      </c>
      <c r="B10" s="69"/>
      <c r="C10" s="69"/>
      <c r="D10" s="64">
        <f>ROUND(D9*10%,2)</f>
        <v>0.71</v>
      </c>
      <c r="E10" s="70" t="s">
        <v>111</v>
      </c>
      <c r="F10" s="135" t="s">
        <v>112</v>
      </c>
      <c r="G10" s="136"/>
    </row>
    <row r="11" spans="1:7" ht="30">
      <c r="A11" s="137" t="s">
        <v>113</v>
      </c>
      <c r="B11" s="137"/>
      <c r="C11" s="137"/>
      <c r="D11" s="71">
        <f>D9+D10</f>
        <v>7.83</v>
      </c>
      <c r="E11" s="72" t="s">
        <v>114</v>
      </c>
      <c r="F11" s="73"/>
      <c r="G11" s="73"/>
    </row>
    <row r="12" spans="1:7" ht="15">
      <c r="A12" s="74"/>
      <c r="B12" s="74"/>
      <c r="C12" s="74"/>
      <c r="D12" s="75"/>
      <c r="E12" s="76"/>
      <c r="F12" s="58"/>
      <c r="G12" s="58"/>
    </row>
    <row r="13" spans="1:7" ht="15">
      <c r="A13" s="77"/>
      <c r="B13" s="77"/>
      <c r="C13" s="77"/>
      <c r="D13" s="77"/>
      <c r="E13" s="77"/>
      <c r="F13" s="77"/>
      <c r="G13" s="58"/>
    </row>
  </sheetData>
  <sheetProtection/>
  <mergeCells count="6">
    <mergeCell ref="A6:E6"/>
    <mergeCell ref="F10:G10"/>
    <mergeCell ref="A11:C11"/>
    <mergeCell ref="C5:F5"/>
    <mergeCell ref="F2:G2"/>
    <mergeCell ref="A7: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G17"/>
  <sheetViews>
    <sheetView zoomScale="68" zoomScaleNormal="68" zoomScalePageLayoutView="0" workbookViewId="0" topLeftCell="A13">
      <selection activeCell="D24" sqref="D24"/>
    </sheetView>
  </sheetViews>
  <sheetFormatPr defaultColWidth="9.140625" defaultRowHeight="12.75"/>
  <cols>
    <col min="1" max="1" width="21.8515625" style="0" customWidth="1"/>
    <col min="3" max="3" width="11.421875" style="0" customWidth="1"/>
    <col min="4" max="4" width="12.140625" style="0" customWidth="1"/>
    <col min="5" max="5" width="36.8515625" style="0" customWidth="1"/>
    <col min="6" max="6" width="46.421875" style="0" customWidth="1"/>
    <col min="7" max="7" width="64.8515625" style="0" customWidth="1"/>
  </cols>
  <sheetData>
    <row r="3" spans="1:7" ht="15.75">
      <c r="A3" s="145" t="s">
        <v>200</v>
      </c>
      <c r="B3" s="145"/>
      <c r="C3" s="145"/>
      <c r="D3" s="145"/>
      <c r="E3" s="145"/>
      <c r="F3" s="145"/>
      <c r="G3" s="145"/>
    </row>
    <row r="4" spans="1:7" ht="14.25">
      <c r="A4" s="146" t="s">
        <v>117</v>
      </c>
      <c r="B4" s="146"/>
      <c r="C4" s="146"/>
      <c r="D4" s="146"/>
      <c r="E4" s="146"/>
      <c r="F4" s="146"/>
      <c r="G4" s="146"/>
    </row>
    <row r="5" spans="1:7" ht="57">
      <c r="A5" s="147"/>
      <c r="B5" s="148" t="s">
        <v>118</v>
      </c>
      <c r="C5" s="80" t="s">
        <v>119</v>
      </c>
      <c r="D5" s="80" t="s">
        <v>120</v>
      </c>
      <c r="E5" s="148" t="s">
        <v>121</v>
      </c>
      <c r="F5" s="149" t="s">
        <v>104</v>
      </c>
      <c r="G5" s="149" t="s">
        <v>105</v>
      </c>
    </row>
    <row r="6" spans="1:7" ht="15">
      <c r="A6" s="147"/>
      <c r="B6" s="148"/>
      <c r="C6" s="81" t="s">
        <v>122</v>
      </c>
      <c r="D6" s="81" t="s">
        <v>122</v>
      </c>
      <c r="E6" s="148"/>
      <c r="F6" s="149"/>
      <c r="G6" s="149"/>
    </row>
    <row r="7" spans="1:7" ht="183" customHeight="1">
      <c r="A7" s="82" t="s">
        <v>123</v>
      </c>
      <c r="B7" s="82">
        <f>SUM(B8:B12)</f>
        <v>7.77</v>
      </c>
      <c r="C7" s="83">
        <f>SUM(C8:C12)</f>
        <v>2213.1</v>
      </c>
      <c r="D7" s="83">
        <f>SUM(D8:D12)</f>
        <v>73.8</v>
      </c>
      <c r="E7" s="82"/>
      <c r="F7" s="84" t="s">
        <v>124</v>
      </c>
      <c r="G7" s="84" t="s">
        <v>125</v>
      </c>
    </row>
    <row r="8" spans="1:7" ht="321" customHeight="1">
      <c r="A8" s="89" t="s">
        <v>126</v>
      </c>
      <c r="B8" s="85">
        <v>0.73</v>
      </c>
      <c r="C8" s="86">
        <f>8.22*30</f>
        <v>246.60000000000002</v>
      </c>
      <c r="D8" s="86">
        <f>ROUND((1351.63/4/30)*0.73,2)</f>
        <v>8.22</v>
      </c>
      <c r="E8" s="87" t="s">
        <v>127</v>
      </c>
      <c r="F8" s="88" t="s">
        <v>128</v>
      </c>
      <c r="G8" s="89" t="s">
        <v>129</v>
      </c>
    </row>
    <row r="9" spans="1:7" ht="297" customHeight="1">
      <c r="A9" s="133" t="s">
        <v>130</v>
      </c>
      <c r="B9" s="85">
        <v>0.73</v>
      </c>
      <c r="C9" s="86">
        <f>11.21*30</f>
        <v>336.3</v>
      </c>
      <c r="D9" s="86">
        <f>ROUND((1842.05/4/30)*0.73,2)</f>
        <v>11.21</v>
      </c>
      <c r="E9" s="87" t="s">
        <v>131</v>
      </c>
      <c r="F9" s="91" t="s">
        <v>132</v>
      </c>
      <c r="G9" s="92" t="s">
        <v>133</v>
      </c>
    </row>
    <row r="10" spans="1:7" ht="276" customHeight="1">
      <c r="A10" s="90" t="s">
        <v>134</v>
      </c>
      <c r="B10" s="85">
        <v>0.18</v>
      </c>
      <c r="C10" s="86">
        <f>2.03*30</f>
        <v>60.89999999999999</v>
      </c>
      <c r="D10" s="86">
        <f>ROUND((1351.63/4/30)*0.18,2)</f>
        <v>2.03</v>
      </c>
      <c r="E10" s="87" t="s">
        <v>135</v>
      </c>
      <c r="F10" s="88" t="s">
        <v>136</v>
      </c>
      <c r="G10" s="92" t="s">
        <v>137</v>
      </c>
    </row>
    <row r="11" spans="1:7" ht="270" customHeight="1">
      <c r="A11" s="90" t="s">
        <v>138</v>
      </c>
      <c r="B11" s="85">
        <v>4.38</v>
      </c>
      <c r="C11" s="86">
        <f>37.36*30</f>
        <v>1120.8</v>
      </c>
      <c r="D11" s="86">
        <f>ROUND((1024.67/4/30)*4.38,2)</f>
        <v>37.4</v>
      </c>
      <c r="E11" s="87" t="s">
        <v>139</v>
      </c>
      <c r="F11" s="88" t="s">
        <v>140</v>
      </c>
      <c r="G11" s="92" t="s">
        <v>141</v>
      </c>
    </row>
    <row r="12" spans="1:7" ht="298.5" customHeight="1">
      <c r="A12" s="133" t="s">
        <v>142</v>
      </c>
      <c r="B12" s="93">
        <v>1.75</v>
      </c>
      <c r="C12" s="94">
        <f>14.95*30</f>
        <v>448.5</v>
      </c>
      <c r="D12" s="86">
        <f>ROUND((1024.67/4/30)*1.75,2)</f>
        <v>14.94</v>
      </c>
      <c r="E12" s="87" t="s">
        <v>143</v>
      </c>
      <c r="F12" s="88" t="s">
        <v>144</v>
      </c>
      <c r="G12" s="88" t="s">
        <v>145</v>
      </c>
    </row>
    <row r="13" spans="1:7" ht="105" customHeight="1">
      <c r="A13" s="132" t="s">
        <v>146</v>
      </c>
      <c r="B13" s="95"/>
      <c r="C13" s="83">
        <f>D13*30</f>
        <v>549.6</v>
      </c>
      <c r="D13" s="83">
        <v>18.32</v>
      </c>
      <c r="E13" s="96" t="s">
        <v>207</v>
      </c>
      <c r="F13" s="143" t="s">
        <v>147</v>
      </c>
      <c r="G13" s="144"/>
    </row>
    <row r="14" spans="1:7" ht="36" customHeight="1">
      <c r="A14" s="97" t="s">
        <v>113</v>
      </c>
      <c r="B14" s="98"/>
      <c r="C14" s="83">
        <f>C13+C7</f>
        <v>2762.7</v>
      </c>
      <c r="D14" s="83">
        <f>D13+D7</f>
        <v>92.12</v>
      </c>
      <c r="E14" s="99"/>
      <c r="F14" s="100"/>
      <c r="G14" s="100"/>
    </row>
    <row r="15" spans="1:7" ht="15">
      <c r="A15" s="101"/>
      <c r="B15" s="101"/>
      <c r="C15" s="101"/>
      <c r="D15" s="102"/>
      <c r="E15" s="101"/>
      <c r="F15" s="101"/>
      <c r="G15" s="101"/>
    </row>
    <row r="16" spans="1:7" ht="15">
      <c r="A16" s="101"/>
      <c r="B16" s="101"/>
      <c r="C16" s="101"/>
      <c r="D16" s="102"/>
      <c r="E16" s="101"/>
      <c r="F16" s="101"/>
      <c r="G16" s="101"/>
    </row>
    <row r="17" spans="1:7" ht="15">
      <c r="A17" s="101"/>
      <c r="B17" s="101"/>
      <c r="C17" s="101"/>
      <c r="D17" s="101"/>
      <c r="E17" s="101"/>
      <c r="F17" s="101"/>
      <c r="G17" s="101"/>
    </row>
  </sheetData>
  <sheetProtection/>
  <mergeCells count="8">
    <mergeCell ref="F13:G13"/>
    <mergeCell ref="A3:G3"/>
    <mergeCell ref="A4:G4"/>
    <mergeCell ref="A5:A6"/>
    <mergeCell ref="B5:B6"/>
    <mergeCell ref="E5:E6"/>
    <mergeCell ref="F5:F6"/>
    <mergeCell ref="G5:G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K26"/>
  <sheetViews>
    <sheetView zoomScalePageLayoutView="0" workbookViewId="0" topLeftCell="A13">
      <selection activeCell="F20" sqref="F20"/>
    </sheetView>
  </sheetViews>
  <sheetFormatPr defaultColWidth="9.140625" defaultRowHeight="12.75"/>
  <cols>
    <col min="1" max="1" width="7.7109375" style="0" customWidth="1"/>
    <col min="2" max="2" width="24.7109375" style="0" customWidth="1"/>
    <col min="3" max="3" width="12.8515625" style="0" customWidth="1"/>
    <col min="4" max="4" width="10.421875" style="0" customWidth="1"/>
    <col min="5" max="5" width="14.8515625" style="0" customWidth="1"/>
    <col min="6" max="6" width="10.7109375" style="0" customWidth="1"/>
    <col min="7" max="7" width="12.28125" style="0" customWidth="1"/>
    <col min="8" max="8" width="13.28125" style="0" customWidth="1"/>
  </cols>
  <sheetData>
    <row r="3" spans="1:11" ht="15.75">
      <c r="A3" s="156" t="s">
        <v>201</v>
      </c>
      <c r="B3" s="156"/>
      <c r="C3" s="156"/>
      <c r="D3" s="156"/>
      <c r="E3" s="156"/>
      <c r="F3" s="156"/>
      <c r="G3" s="156"/>
      <c r="H3" s="156"/>
      <c r="I3" s="156"/>
      <c r="J3" s="156"/>
      <c r="K3" s="156"/>
    </row>
    <row r="4" spans="1:11" ht="12.75">
      <c r="A4" s="103"/>
      <c r="B4" s="103"/>
      <c r="C4" s="103"/>
      <c r="D4" s="103"/>
      <c r="E4" s="103"/>
      <c r="F4" s="103"/>
      <c r="G4" s="103"/>
      <c r="H4" s="103"/>
      <c r="I4" s="103"/>
      <c r="J4" s="103"/>
      <c r="K4" s="103"/>
    </row>
    <row r="5" spans="1:11" ht="50.25" customHeight="1">
      <c r="A5" s="157" t="s">
        <v>148</v>
      </c>
      <c r="B5" s="157"/>
      <c r="C5" s="157"/>
      <c r="D5" s="157"/>
      <c r="E5" s="157"/>
      <c r="F5" s="157"/>
      <c r="G5" s="157"/>
      <c r="H5" s="157"/>
      <c r="I5" s="103"/>
      <c r="J5" s="103"/>
      <c r="K5" s="103"/>
    </row>
    <row r="6" spans="1:11" ht="12.75">
      <c r="A6" s="103"/>
      <c r="B6" s="103"/>
      <c r="C6" s="103"/>
      <c r="D6" s="103"/>
      <c r="E6" s="103"/>
      <c r="F6" s="103"/>
      <c r="G6" s="103"/>
      <c r="H6" s="103"/>
      <c r="I6" s="103"/>
      <c r="J6" s="103"/>
      <c r="K6" s="103"/>
    </row>
    <row r="7" spans="1:11" ht="18.75">
      <c r="A7" s="158" t="s">
        <v>149</v>
      </c>
      <c r="B7" s="159" t="s">
        <v>150</v>
      </c>
      <c r="C7" s="159" t="s">
        <v>151</v>
      </c>
      <c r="D7" s="159"/>
      <c r="E7" s="159" t="s">
        <v>152</v>
      </c>
      <c r="F7" s="159"/>
      <c r="G7" s="159" t="s">
        <v>153</v>
      </c>
      <c r="H7" s="160" t="s">
        <v>154</v>
      </c>
      <c r="I7" s="103"/>
      <c r="J7" s="103"/>
      <c r="K7" s="103"/>
    </row>
    <row r="8" spans="1:11" ht="18.75">
      <c r="A8" s="158"/>
      <c r="B8" s="159"/>
      <c r="C8" s="105" t="s">
        <v>155</v>
      </c>
      <c r="D8" s="105" t="s">
        <v>154</v>
      </c>
      <c r="E8" s="105" t="s">
        <v>155</v>
      </c>
      <c r="F8" s="105" t="s">
        <v>154</v>
      </c>
      <c r="G8" s="159"/>
      <c r="H8" s="161"/>
      <c r="I8" s="103"/>
      <c r="J8" s="103"/>
      <c r="K8" s="103"/>
    </row>
    <row r="9" spans="1:11" ht="18.75">
      <c r="A9" s="105">
        <v>1</v>
      </c>
      <c r="B9" s="105" t="s">
        <v>156</v>
      </c>
      <c r="C9" s="104">
        <v>222.75</v>
      </c>
      <c r="D9" s="104">
        <f>ROUND((C9*100)/G9,0)</f>
        <v>83</v>
      </c>
      <c r="E9" s="104">
        <v>44.27</v>
      </c>
      <c r="F9" s="104">
        <f>ROUND((E9*100)/G9,0)</f>
        <v>17</v>
      </c>
      <c r="G9" s="106">
        <f>C9+E9</f>
        <v>267.02</v>
      </c>
      <c r="H9" s="104">
        <f>D9+F9</f>
        <v>100</v>
      </c>
      <c r="I9" s="103"/>
      <c r="J9" s="103"/>
      <c r="K9" s="103"/>
    </row>
    <row r="10" spans="1:11" ht="18.75">
      <c r="A10" s="105">
        <v>2</v>
      </c>
      <c r="B10" s="105" t="s">
        <v>157</v>
      </c>
      <c r="C10" s="104">
        <v>99.81</v>
      </c>
      <c r="D10" s="104">
        <f aca="true" t="shared" si="0" ref="D10:D15">ROUND((C10*100)/G10,0)</f>
        <v>93</v>
      </c>
      <c r="E10" s="104">
        <v>7.28</v>
      </c>
      <c r="F10" s="104">
        <f aca="true" t="shared" si="1" ref="F10:F15">ROUND((E10*100)/G10,0)</f>
        <v>7</v>
      </c>
      <c r="G10" s="106">
        <f aca="true" t="shared" si="2" ref="G10:H15">C10+E10</f>
        <v>107.09</v>
      </c>
      <c r="H10" s="104">
        <f t="shared" si="2"/>
        <v>100</v>
      </c>
      <c r="I10" s="103"/>
      <c r="J10" s="103"/>
      <c r="K10" s="103"/>
    </row>
    <row r="11" spans="1:11" ht="18.75">
      <c r="A11" s="105">
        <v>3</v>
      </c>
      <c r="B11" s="105" t="s">
        <v>158</v>
      </c>
      <c r="C11" s="104">
        <v>56.5</v>
      </c>
      <c r="D11" s="104">
        <f t="shared" si="0"/>
        <v>72</v>
      </c>
      <c r="E11" s="104">
        <v>22.24</v>
      </c>
      <c r="F11" s="104">
        <f t="shared" si="1"/>
        <v>28</v>
      </c>
      <c r="G11" s="106">
        <f t="shared" si="2"/>
        <v>78.74</v>
      </c>
      <c r="H11" s="104">
        <f t="shared" si="2"/>
        <v>100</v>
      </c>
      <c r="I11" s="103"/>
      <c r="J11" s="103"/>
      <c r="K11" s="103"/>
    </row>
    <row r="12" spans="1:11" ht="18.75">
      <c r="A12" s="105">
        <v>4</v>
      </c>
      <c r="B12" s="105" t="s">
        <v>159</v>
      </c>
      <c r="C12" s="104">
        <v>93.32</v>
      </c>
      <c r="D12" s="104">
        <f t="shared" si="0"/>
        <v>90</v>
      </c>
      <c r="E12" s="104">
        <v>10.75</v>
      </c>
      <c r="F12" s="104">
        <f t="shared" si="1"/>
        <v>10</v>
      </c>
      <c r="G12" s="106">
        <f t="shared" si="2"/>
        <v>104.07</v>
      </c>
      <c r="H12" s="104">
        <f t="shared" si="2"/>
        <v>100</v>
      </c>
      <c r="I12" s="103"/>
      <c r="J12" s="103"/>
      <c r="K12" s="103"/>
    </row>
    <row r="13" spans="1:11" ht="18.75">
      <c r="A13" s="105">
        <v>5</v>
      </c>
      <c r="B13" s="105" t="s">
        <v>160</v>
      </c>
      <c r="C13" s="104">
        <v>108.02</v>
      </c>
      <c r="D13" s="104">
        <f t="shared" si="0"/>
        <v>93</v>
      </c>
      <c r="E13" s="104">
        <v>8.26</v>
      </c>
      <c r="F13" s="104">
        <f t="shared" si="1"/>
        <v>7</v>
      </c>
      <c r="G13" s="106">
        <f t="shared" si="2"/>
        <v>116.28</v>
      </c>
      <c r="H13" s="104">
        <f t="shared" si="2"/>
        <v>100</v>
      </c>
      <c r="I13" s="103"/>
      <c r="J13" s="103"/>
      <c r="K13" s="103"/>
    </row>
    <row r="14" spans="1:11" ht="18.75">
      <c r="A14" s="105">
        <v>6</v>
      </c>
      <c r="B14" s="105" t="s">
        <v>161</v>
      </c>
      <c r="C14" s="104">
        <v>21.08</v>
      </c>
      <c r="D14" s="104">
        <f t="shared" si="0"/>
        <v>75</v>
      </c>
      <c r="E14" s="104">
        <v>7.18</v>
      </c>
      <c r="F14" s="104">
        <f t="shared" si="1"/>
        <v>25</v>
      </c>
      <c r="G14" s="106">
        <f t="shared" si="2"/>
        <v>28.259999999999998</v>
      </c>
      <c r="H14" s="104">
        <f t="shared" si="2"/>
        <v>100</v>
      </c>
      <c r="I14" s="103"/>
      <c r="J14" s="103"/>
      <c r="K14" s="103"/>
    </row>
    <row r="15" spans="1:11" ht="56.25">
      <c r="A15" s="105"/>
      <c r="B15" s="107" t="s">
        <v>162</v>
      </c>
      <c r="C15" s="108">
        <f>SUM(C9:C14)/6</f>
        <v>100.24666666666667</v>
      </c>
      <c r="D15" s="109">
        <f t="shared" si="0"/>
        <v>86</v>
      </c>
      <c r="E15" s="108">
        <f>SUM(E9:E14)/6</f>
        <v>16.663333333333338</v>
      </c>
      <c r="F15" s="109">
        <f t="shared" si="1"/>
        <v>14</v>
      </c>
      <c r="G15" s="108">
        <f t="shared" si="2"/>
        <v>116.91000000000001</v>
      </c>
      <c r="H15" s="109">
        <f t="shared" si="2"/>
        <v>100</v>
      </c>
      <c r="I15" s="103"/>
      <c r="J15" s="103"/>
      <c r="K15" s="103"/>
    </row>
    <row r="16" spans="1:11" ht="18.75">
      <c r="A16" s="105"/>
      <c r="B16" s="105"/>
      <c r="C16" s="105"/>
      <c r="D16" s="105"/>
      <c r="E16" s="105"/>
      <c r="F16" s="105"/>
      <c r="G16" s="105"/>
      <c r="H16" s="105"/>
      <c r="I16" s="103"/>
      <c r="J16" s="103"/>
      <c r="K16" s="103"/>
    </row>
    <row r="17" spans="1:11" ht="12.75">
      <c r="A17" s="103"/>
      <c r="B17" s="103"/>
      <c r="C17" s="103"/>
      <c r="D17" s="103"/>
      <c r="E17" s="103"/>
      <c r="F17" s="103"/>
      <c r="G17" s="103"/>
      <c r="H17" s="103"/>
      <c r="I17" s="103"/>
      <c r="J17" s="103"/>
      <c r="K17" s="103"/>
    </row>
    <row r="18" spans="1:11" ht="56.25" customHeight="1">
      <c r="A18" s="103"/>
      <c r="B18" s="150" t="s">
        <v>163</v>
      </c>
      <c r="C18" s="151"/>
      <c r="D18" s="152"/>
      <c r="E18" s="106">
        <f>E15</f>
        <v>16.663333333333338</v>
      </c>
      <c r="F18" s="103"/>
      <c r="G18" s="103"/>
      <c r="H18" s="103"/>
      <c r="I18" s="103"/>
      <c r="J18" s="103"/>
      <c r="K18" s="103"/>
    </row>
    <row r="19" spans="1:11" ht="49.5" customHeight="1">
      <c r="A19" s="103"/>
      <c r="B19" s="150" t="s">
        <v>202</v>
      </c>
      <c r="C19" s="151"/>
      <c r="D19" s="152"/>
      <c r="E19" s="110">
        <f>'8.2.3.pielikums'!F11</f>
        <v>1.15</v>
      </c>
      <c r="F19" s="103"/>
      <c r="G19" s="103"/>
      <c r="H19" s="103"/>
      <c r="I19" s="103"/>
      <c r="J19" s="103"/>
      <c r="K19" s="103"/>
    </row>
    <row r="20" spans="1:11" ht="45" customHeight="1">
      <c r="A20" s="103"/>
      <c r="B20" s="150" t="s">
        <v>203</v>
      </c>
      <c r="C20" s="151"/>
      <c r="D20" s="152"/>
      <c r="E20" s="106">
        <v>0.51</v>
      </c>
      <c r="F20" s="103"/>
      <c r="G20" s="103"/>
      <c r="H20" s="103"/>
      <c r="I20" s="103"/>
      <c r="J20" s="103"/>
      <c r="K20" s="103"/>
    </row>
    <row r="21" spans="1:11" ht="66" customHeight="1">
      <c r="A21" s="103"/>
      <c r="B21" s="153" t="s">
        <v>164</v>
      </c>
      <c r="C21" s="154"/>
      <c r="D21" s="155"/>
      <c r="E21" s="108">
        <f>SUM(E18:E20)</f>
        <v>18.323333333333338</v>
      </c>
      <c r="F21" s="103"/>
      <c r="G21" s="103"/>
      <c r="H21" s="103"/>
      <c r="I21" s="103"/>
      <c r="J21" s="103"/>
      <c r="K21" s="103"/>
    </row>
    <row r="22" spans="1:11" ht="12.75">
      <c r="A22" s="103"/>
      <c r="B22" s="103"/>
      <c r="C22" s="103"/>
      <c r="D22" s="103"/>
      <c r="E22" s="103"/>
      <c r="F22" s="103"/>
      <c r="G22" s="103"/>
      <c r="H22" s="103"/>
      <c r="I22" s="103"/>
      <c r="J22" s="103"/>
      <c r="K22" s="103"/>
    </row>
    <row r="23" spans="1:11" ht="12.75">
      <c r="A23" s="103"/>
      <c r="B23" s="103"/>
      <c r="C23" s="103"/>
      <c r="D23" s="103"/>
      <c r="E23" s="103"/>
      <c r="F23" s="103"/>
      <c r="G23" s="103"/>
      <c r="H23" s="103"/>
      <c r="I23" s="103"/>
      <c r="J23" s="103"/>
      <c r="K23" s="103"/>
    </row>
    <row r="24" spans="1:11" ht="12.75">
      <c r="A24" s="103"/>
      <c r="B24" s="103"/>
      <c r="C24" s="103"/>
      <c r="D24" s="103"/>
      <c r="E24" s="103"/>
      <c r="F24" s="103"/>
      <c r="G24" s="103"/>
      <c r="H24" s="103"/>
      <c r="I24" s="103"/>
      <c r="J24" s="103"/>
      <c r="K24" s="103"/>
    </row>
    <row r="25" spans="1:11" ht="12.75">
      <c r="A25" s="103"/>
      <c r="B25" s="103"/>
      <c r="C25" s="103"/>
      <c r="D25" s="103"/>
      <c r="E25" s="103"/>
      <c r="F25" s="103"/>
      <c r="G25" s="103"/>
      <c r="H25" s="103"/>
      <c r="I25" s="103"/>
      <c r="J25" s="103"/>
      <c r="K25" s="103"/>
    </row>
    <row r="26" spans="1:11" ht="12.75">
      <c r="A26" s="103"/>
      <c r="B26" s="103"/>
      <c r="C26" s="103"/>
      <c r="D26" s="103"/>
      <c r="E26" s="103"/>
      <c r="F26" s="103"/>
      <c r="G26" s="103"/>
      <c r="H26" s="103"/>
      <c r="I26" s="103"/>
      <c r="J26" s="103"/>
      <c r="K26" s="103"/>
    </row>
  </sheetData>
  <sheetProtection/>
  <mergeCells count="12">
    <mergeCell ref="G7:G8"/>
    <mergeCell ref="H7:H8"/>
    <mergeCell ref="B18:D18"/>
    <mergeCell ref="B19:D19"/>
    <mergeCell ref="B20:D20"/>
    <mergeCell ref="B21:D21"/>
    <mergeCell ref="A3:K3"/>
    <mergeCell ref="A5:H5"/>
    <mergeCell ref="A7:A8"/>
    <mergeCell ref="B7:B8"/>
    <mergeCell ref="C7:D7"/>
    <mergeCell ref="E7:F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5"/>
  <sheetViews>
    <sheetView zoomScalePageLayoutView="0" workbookViewId="0" topLeftCell="A1">
      <selection activeCell="H11" sqref="H11"/>
    </sheetView>
  </sheetViews>
  <sheetFormatPr defaultColWidth="9.140625" defaultRowHeight="12.75"/>
  <cols>
    <col min="1" max="1" width="22.140625" style="0" customWidth="1"/>
    <col min="2" max="2" width="16.421875" style="0" customWidth="1"/>
    <col min="3" max="3" width="13.8515625" style="0" customWidth="1"/>
    <col min="4" max="4" width="21.140625" style="0" customWidth="1"/>
    <col min="5" max="5" width="20.7109375" style="0" customWidth="1"/>
    <col min="6" max="6" width="24.421875" style="0" customWidth="1"/>
  </cols>
  <sheetData>
    <row r="2" spans="1:6" ht="15">
      <c r="A2" s="162" t="s">
        <v>204</v>
      </c>
      <c r="B2" s="162"/>
      <c r="C2" s="162"/>
      <c r="D2" s="162"/>
      <c r="E2" s="162"/>
      <c r="F2" s="162"/>
    </row>
    <row r="3" spans="1:6" ht="33" customHeight="1">
      <c r="A3" s="163" t="s">
        <v>165</v>
      </c>
      <c r="B3" s="163"/>
      <c r="C3" s="163"/>
      <c r="D3" s="163"/>
      <c r="E3" s="163"/>
      <c r="F3" s="163"/>
    </row>
    <row r="4" spans="1:6" ht="57">
      <c r="A4" s="111" t="s">
        <v>166</v>
      </c>
      <c r="B4" s="112" t="s">
        <v>167</v>
      </c>
      <c r="C4" s="112" t="s">
        <v>168</v>
      </c>
      <c r="D4" s="112" t="s">
        <v>169</v>
      </c>
      <c r="E4" s="113" t="s">
        <v>170</v>
      </c>
      <c r="F4" s="113" t="s">
        <v>171</v>
      </c>
    </row>
    <row r="5" spans="1:6" ht="15">
      <c r="A5" s="114">
        <v>1</v>
      </c>
      <c r="B5" s="114">
        <v>2</v>
      </c>
      <c r="C5" s="114">
        <v>3</v>
      </c>
      <c r="D5" s="115" t="s">
        <v>172</v>
      </c>
      <c r="E5" s="114" t="s">
        <v>173</v>
      </c>
      <c r="F5" s="115" t="s">
        <v>174</v>
      </c>
    </row>
    <row r="6" spans="1:6" ht="15">
      <c r="A6" s="89" t="s">
        <v>175</v>
      </c>
      <c r="B6" s="116">
        <v>4</v>
      </c>
      <c r="C6" s="117">
        <v>0.73</v>
      </c>
      <c r="D6" s="118">
        <f>ROUND(C6*213.43,2)</f>
        <v>155.8</v>
      </c>
      <c r="E6" s="118">
        <f>ROUND(D6/B6,2)</f>
        <v>38.95</v>
      </c>
      <c r="F6" s="118">
        <f>ROUND(E6/365,2)</f>
        <v>0.11</v>
      </c>
    </row>
    <row r="7" spans="1:6" ht="15">
      <c r="A7" s="89" t="s">
        <v>176</v>
      </c>
      <c r="B7" s="116">
        <v>4</v>
      </c>
      <c r="C7" s="117">
        <v>0.73</v>
      </c>
      <c r="D7" s="118">
        <f>ROUND(C7*213.43,2)</f>
        <v>155.8</v>
      </c>
      <c r="E7" s="118">
        <f>ROUND(D7/B7,2)</f>
        <v>38.95</v>
      </c>
      <c r="F7" s="118">
        <f>ROUND(E7/365,2)</f>
        <v>0.11</v>
      </c>
    </row>
    <row r="8" spans="1:6" ht="15">
      <c r="A8" s="89" t="s">
        <v>177</v>
      </c>
      <c r="B8" s="116">
        <v>4</v>
      </c>
      <c r="C8" s="117">
        <v>0.18</v>
      </c>
      <c r="D8" s="118">
        <f>ROUND(C8*213.43,2)</f>
        <v>38.42</v>
      </c>
      <c r="E8" s="118">
        <f>ROUND(D8/B8,2)</f>
        <v>9.61</v>
      </c>
      <c r="F8" s="118">
        <f>ROUND(E8/365,2)</f>
        <v>0.03</v>
      </c>
    </row>
    <row r="9" spans="1:6" ht="15">
      <c r="A9" s="89" t="s">
        <v>178</v>
      </c>
      <c r="B9" s="116">
        <v>4</v>
      </c>
      <c r="C9" s="117">
        <v>4.38</v>
      </c>
      <c r="D9" s="118">
        <f>ROUND(C9*213.43,2)</f>
        <v>934.82</v>
      </c>
      <c r="E9" s="118">
        <f>ROUND(D9/B9,2)</f>
        <v>233.71</v>
      </c>
      <c r="F9" s="118">
        <f>ROUND(E9/365,2)</f>
        <v>0.64</v>
      </c>
    </row>
    <row r="10" spans="1:6" ht="15">
      <c r="A10" s="89" t="s">
        <v>178</v>
      </c>
      <c r="B10" s="116">
        <v>4</v>
      </c>
      <c r="C10" s="117">
        <v>1.75</v>
      </c>
      <c r="D10" s="118">
        <f>ROUND(C10*213.43,2)</f>
        <v>373.5</v>
      </c>
      <c r="E10" s="118">
        <f>ROUND(D10/B10,2)</f>
        <v>93.38</v>
      </c>
      <c r="F10" s="118">
        <f>ROUND(E10/365,2)</f>
        <v>0.26</v>
      </c>
    </row>
    <row r="11" spans="1:6" ht="14.25">
      <c r="A11" s="119" t="s">
        <v>113</v>
      </c>
      <c r="B11" s="120">
        <f>AVERAGE(B6:B10)</f>
        <v>4</v>
      </c>
      <c r="C11" s="121">
        <f>SUM(C6:C10)</f>
        <v>7.77</v>
      </c>
      <c r="D11" s="122">
        <f>ROUND(SUM(D6:D10),2)</f>
        <v>1658.34</v>
      </c>
      <c r="E11" s="122">
        <f>ROUND(SUM(E6:E10),2)</f>
        <v>414.6</v>
      </c>
      <c r="F11" s="122">
        <f>ROUND(SUM(F6:F10),2)</f>
        <v>1.15</v>
      </c>
    </row>
    <row r="12" spans="1:6" ht="15">
      <c r="A12" s="123"/>
      <c r="B12" s="123"/>
      <c r="C12" s="123"/>
      <c r="D12" s="123"/>
      <c r="E12" s="123"/>
      <c r="F12" s="123"/>
    </row>
    <row r="13" spans="1:6" ht="119.25" customHeight="1">
      <c r="A13" s="164" t="s">
        <v>179</v>
      </c>
      <c r="B13" s="164"/>
      <c r="C13" s="164"/>
      <c r="D13" s="164"/>
      <c r="E13" s="164"/>
      <c r="F13" s="164"/>
    </row>
    <row r="14" spans="1:6" ht="15">
      <c r="A14" s="101"/>
      <c r="B14" s="101"/>
      <c r="C14" s="101"/>
      <c r="D14" s="101"/>
      <c r="E14" s="101"/>
      <c r="F14" s="101"/>
    </row>
    <row r="15" spans="1:6" ht="15">
      <c r="A15" s="101"/>
      <c r="B15" s="101"/>
      <c r="C15" s="101"/>
      <c r="D15" s="101"/>
      <c r="E15" s="101"/>
      <c r="F15" s="101"/>
    </row>
  </sheetData>
  <sheetProtection/>
  <mergeCells count="3">
    <mergeCell ref="A2:F2"/>
    <mergeCell ref="A3:F3"/>
    <mergeCell ref="A13:F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G13"/>
  <sheetViews>
    <sheetView zoomScalePageLayoutView="0" workbookViewId="0" topLeftCell="A1">
      <selection activeCell="E15" sqref="E15"/>
    </sheetView>
  </sheetViews>
  <sheetFormatPr defaultColWidth="9.140625" defaultRowHeight="12.75"/>
  <cols>
    <col min="1" max="1" width="32.7109375" style="0" customWidth="1"/>
    <col min="2" max="2" width="15.28125" style="0" customWidth="1"/>
    <col min="3" max="3" width="10.7109375" style="0" customWidth="1"/>
    <col min="4" max="4" width="18.00390625" style="0" customWidth="1"/>
    <col min="5" max="5" width="21.140625" style="0" customWidth="1"/>
    <col min="6" max="6" width="10.140625" style="0" customWidth="1"/>
    <col min="7" max="7" width="17.8515625" style="0" customWidth="1"/>
  </cols>
  <sheetData>
    <row r="2" spans="1:7" ht="15">
      <c r="A2" s="166" t="s">
        <v>205</v>
      </c>
      <c r="B2" s="166"/>
      <c r="C2" s="166"/>
      <c r="D2" s="166"/>
      <c r="E2" s="166"/>
      <c r="F2" s="166"/>
      <c r="G2" s="166"/>
    </row>
    <row r="3" spans="1:7" ht="24" customHeight="1">
      <c r="A3" s="146" t="s">
        <v>180</v>
      </c>
      <c r="B3" s="146"/>
      <c r="C3" s="146"/>
      <c r="D3" s="146"/>
      <c r="E3" s="146"/>
      <c r="F3" s="146"/>
      <c r="G3" s="146"/>
    </row>
    <row r="4" spans="1:7" ht="60">
      <c r="A4" s="90" t="s">
        <v>181</v>
      </c>
      <c r="B4" s="90" t="s">
        <v>182</v>
      </c>
      <c r="C4" s="90" t="s">
        <v>183</v>
      </c>
      <c r="D4" s="90" t="s">
        <v>184</v>
      </c>
      <c r="E4" s="90" t="s">
        <v>185</v>
      </c>
      <c r="F4" s="90" t="s">
        <v>186</v>
      </c>
      <c r="G4" s="90" t="s">
        <v>187</v>
      </c>
    </row>
    <row r="5" spans="1:7" ht="15">
      <c r="A5" s="90">
        <v>1</v>
      </c>
      <c r="B5" s="90">
        <v>2</v>
      </c>
      <c r="C5" s="124">
        <v>3</v>
      </c>
      <c r="D5" s="90" t="s">
        <v>188</v>
      </c>
      <c r="E5" s="93" t="s">
        <v>189</v>
      </c>
      <c r="F5" s="93">
        <v>6</v>
      </c>
      <c r="G5" s="90" t="s">
        <v>190</v>
      </c>
    </row>
    <row r="6" spans="1:7" ht="15">
      <c r="A6" s="125" t="s">
        <v>191</v>
      </c>
      <c r="B6" s="85">
        <v>176.75</v>
      </c>
      <c r="C6" s="167">
        <v>2002</v>
      </c>
      <c r="D6" s="126">
        <f>ROUND(B6/C6,2)</f>
        <v>0.09</v>
      </c>
      <c r="E6" s="126">
        <f>ROUND(AVERAGE(D6:D6),2)</f>
        <v>0.09</v>
      </c>
      <c r="F6" s="85">
        <v>3</v>
      </c>
      <c r="G6" s="168">
        <f>ROUND(E6*F6+E7*F7,2)</f>
        <v>0.51</v>
      </c>
    </row>
    <row r="7" spans="1:7" ht="15">
      <c r="A7" s="125" t="s">
        <v>192</v>
      </c>
      <c r="B7" s="85">
        <v>75.75</v>
      </c>
      <c r="C7" s="167"/>
      <c r="D7" s="126">
        <f>ROUND(B7/C6,2)</f>
        <v>0.04</v>
      </c>
      <c r="E7" s="126">
        <f>D7</f>
        <v>0.04</v>
      </c>
      <c r="F7" s="85">
        <v>6</v>
      </c>
      <c r="G7" s="168"/>
    </row>
    <row r="8" spans="1:7" ht="15">
      <c r="A8" s="127"/>
      <c r="B8" s="128"/>
      <c r="C8" s="129"/>
      <c r="D8" s="130"/>
      <c r="E8" s="130"/>
      <c r="F8" s="130"/>
      <c r="G8" s="131"/>
    </row>
    <row r="9" spans="1:7" ht="39" customHeight="1">
      <c r="A9" s="165" t="s">
        <v>193</v>
      </c>
      <c r="B9" s="165"/>
      <c r="C9" s="165"/>
      <c r="D9" s="165"/>
      <c r="E9" s="165"/>
      <c r="F9" s="165"/>
      <c r="G9" s="165"/>
    </row>
    <row r="10" spans="1:7" ht="21" customHeight="1">
      <c r="A10" s="165" t="s">
        <v>194</v>
      </c>
      <c r="B10" s="165"/>
      <c r="C10" s="165"/>
      <c r="D10" s="165"/>
      <c r="E10" s="165"/>
      <c r="F10" s="165"/>
      <c r="G10" s="165"/>
    </row>
    <row r="11" spans="1:7" ht="48" customHeight="1">
      <c r="A11" s="165" t="s">
        <v>195</v>
      </c>
      <c r="B11" s="165"/>
      <c r="C11" s="165"/>
      <c r="D11" s="165"/>
      <c r="E11" s="165"/>
      <c r="F11" s="165"/>
      <c r="G11" s="165"/>
    </row>
    <row r="12" spans="1:7" ht="31.5" customHeight="1">
      <c r="A12" s="165" t="s">
        <v>196</v>
      </c>
      <c r="B12" s="165"/>
      <c r="C12" s="165"/>
      <c r="D12" s="165"/>
      <c r="E12" s="165"/>
      <c r="F12" s="165"/>
      <c r="G12" s="165"/>
    </row>
    <row r="13" spans="1:7" ht="15">
      <c r="A13" s="127"/>
      <c r="B13" s="127"/>
      <c r="C13" s="127"/>
      <c r="D13" s="127"/>
      <c r="E13" s="127"/>
      <c r="F13" s="127"/>
      <c r="G13" s="127"/>
    </row>
  </sheetData>
  <sheetProtection/>
  <mergeCells count="8">
    <mergeCell ref="A11:G11"/>
    <mergeCell ref="A12:G12"/>
    <mergeCell ref="A2:G2"/>
    <mergeCell ref="A3:G3"/>
    <mergeCell ref="C6:C7"/>
    <mergeCell ref="G6:G7"/>
    <mergeCell ref="A9:G9"/>
    <mergeCell ref="A10:G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B6"/>
  <sheetViews>
    <sheetView zoomScalePageLayoutView="0" workbookViewId="0" topLeftCell="A1">
      <selection activeCell="B11" sqref="B10:B11"/>
    </sheetView>
  </sheetViews>
  <sheetFormatPr defaultColWidth="9.140625" defaultRowHeight="12.75"/>
  <cols>
    <col min="1" max="1" width="22.140625" style="0" customWidth="1"/>
    <col min="2" max="2" width="110.00390625" style="0" customWidth="1"/>
  </cols>
  <sheetData>
    <row r="3" spans="1:2" ht="15.75">
      <c r="A3" s="156" t="s">
        <v>206</v>
      </c>
      <c r="B3" s="156"/>
    </row>
    <row r="4" spans="1:2" ht="15.75">
      <c r="A4" s="169" t="s">
        <v>197</v>
      </c>
      <c r="B4" s="169"/>
    </row>
    <row r="5" spans="1:2" ht="75.75" customHeight="1">
      <c r="A5" s="170" t="s">
        <v>198</v>
      </c>
      <c r="B5" s="171"/>
    </row>
    <row r="6" spans="1:2" ht="81" customHeight="1">
      <c r="A6" s="170" t="s">
        <v>199</v>
      </c>
      <c r="B6" s="172"/>
    </row>
  </sheetData>
  <sheetProtection/>
  <mergeCells count="4">
    <mergeCell ref="A3:B3"/>
    <mergeCell ref="A4:B4"/>
    <mergeCell ref="A5:B5"/>
    <mergeCell ref="A6: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12"/>
  <sheetViews>
    <sheetView zoomScalePageLayoutView="80" workbookViewId="0" topLeftCell="J1">
      <selection activeCell="U9" sqref="U9"/>
    </sheetView>
  </sheetViews>
  <sheetFormatPr defaultColWidth="9.140625" defaultRowHeight="12.75"/>
  <cols>
    <col min="3" max="3" width="11.28125" style="0" customWidth="1"/>
    <col min="5" max="5" width="0" style="0" hidden="1" customWidth="1"/>
    <col min="10" max="10" width="32.7109375" style="0" customWidth="1"/>
    <col min="11" max="11" width="11.8515625" style="0" customWidth="1"/>
    <col min="12" max="12" width="12.421875" style="0" customWidth="1"/>
    <col min="13" max="13" width="18.7109375" style="0" customWidth="1"/>
    <col min="14" max="14" width="11.28125" style="0" customWidth="1"/>
  </cols>
  <sheetData>
    <row r="1" spans="12:19" ht="63" customHeight="1">
      <c r="L1" s="177" t="s">
        <v>96</v>
      </c>
      <c r="M1" s="177"/>
      <c r="N1" s="177"/>
      <c r="O1" s="177"/>
      <c r="P1" s="177"/>
      <c r="Q1" s="177"/>
      <c r="R1" s="177"/>
      <c r="S1" s="177"/>
    </row>
    <row r="2" spans="18:19" ht="18.75">
      <c r="R2" s="183" t="s">
        <v>87</v>
      </c>
      <c r="S2" s="183"/>
    </row>
    <row r="3" spans="1:19" ht="30" customHeight="1">
      <c r="A3" s="185" t="s">
        <v>23</v>
      </c>
      <c r="B3" s="185"/>
      <c r="C3" s="185"/>
      <c r="D3" s="185"/>
      <c r="E3" s="185"/>
      <c r="F3" s="185"/>
      <c r="G3" s="185"/>
      <c r="H3" s="185"/>
      <c r="I3" s="185"/>
      <c r="J3" s="185"/>
      <c r="K3" s="185"/>
      <c r="L3" s="185"/>
      <c r="M3" s="185"/>
      <c r="N3" s="185"/>
      <c r="O3" s="185"/>
      <c r="P3" s="185"/>
      <c r="Q3" s="185"/>
      <c r="R3" s="185"/>
      <c r="S3" s="185"/>
    </row>
    <row r="4" spans="3:13" ht="29.25" customHeight="1">
      <c r="C4" s="184" t="s">
        <v>26</v>
      </c>
      <c r="D4" s="184"/>
      <c r="E4" s="184"/>
      <c r="F4" s="184"/>
      <c r="G4" s="184"/>
      <c r="H4" s="184"/>
      <c r="I4" s="184"/>
      <c r="J4" s="184"/>
      <c r="K4" s="184"/>
      <c r="L4" s="184"/>
      <c r="M4" s="184"/>
    </row>
    <row r="5" ht="21" customHeight="1"/>
    <row r="6" spans="1:19" ht="15">
      <c r="A6" s="5" t="s">
        <v>3</v>
      </c>
      <c r="B6" s="5"/>
      <c r="C6" s="5"/>
      <c r="D6" s="178"/>
      <c r="E6" s="179"/>
      <c r="F6" s="180"/>
      <c r="G6" s="1"/>
      <c r="H6" s="1"/>
      <c r="I6" s="1"/>
      <c r="J6" s="1"/>
      <c r="K6" s="1"/>
      <c r="L6" s="1"/>
      <c r="M6" s="1"/>
      <c r="N6" s="1"/>
      <c r="O6" s="1"/>
      <c r="P6" s="1"/>
      <c r="Q6" s="1"/>
      <c r="R6" s="1"/>
      <c r="S6" s="1"/>
    </row>
    <row r="7" spans="1:19" ht="15">
      <c r="A7" s="6" t="s">
        <v>10</v>
      </c>
      <c r="B7" s="7"/>
      <c r="C7" s="8"/>
      <c r="D7" s="178"/>
      <c r="E7" s="179"/>
      <c r="F7" s="180"/>
      <c r="G7" s="1"/>
      <c r="H7" s="1"/>
      <c r="I7" s="1"/>
      <c r="J7" s="1"/>
      <c r="K7" s="1"/>
      <c r="L7" s="1"/>
      <c r="M7" s="1"/>
      <c r="N7" s="1"/>
      <c r="O7" s="1"/>
      <c r="P7" s="1"/>
      <c r="Q7" s="1"/>
      <c r="R7" s="1"/>
      <c r="S7" s="1"/>
    </row>
    <row r="8" spans="1:19" ht="15">
      <c r="A8" s="1"/>
      <c r="B8" s="1"/>
      <c r="C8" s="1"/>
      <c r="D8" s="1"/>
      <c r="E8" s="1"/>
      <c r="F8" s="1"/>
      <c r="G8" s="1"/>
      <c r="H8" s="1"/>
      <c r="I8" s="1"/>
      <c r="J8" s="1"/>
      <c r="K8" s="1"/>
      <c r="L8" s="1"/>
      <c r="M8" s="1"/>
      <c r="N8" s="1"/>
      <c r="O8" s="1"/>
      <c r="P8" s="1"/>
      <c r="Q8" s="1"/>
      <c r="R8" s="1"/>
      <c r="S8" s="1"/>
    </row>
    <row r="9" spans="1:19" ht="43.5" customHeight="1">
      <c r="A9" s="3" t="s">
        <v>5</v>
      </c>
      <c r="B9" s="3"/>
      <c r="C9" s="3"/>
      <c r="D9" s="175" t="s">
        <v>89</v>
      </c>
      <c r="E9" s="11"/>
      <c r="F9" s="181" t="s">
        <v>11</v>
      </c>
      <c r="G9" s="181"/>
      <c r="H9" s="181"/>
      <c r="I9" s="173" t="s">
        <v>15</v>
      </c>
      <c r="J9" s="173" t="s">
        <v>0</v>
      </c>
      <c r="K9" s="175" t="s">
        <v>22</v>
      </c>
      <c r="L9" s="175" t="s">
        <v>16</v>
      </c>
      <c r="M9" s="175" t="s">
        <v>17</v>
      </c>
      <c r="N9" s="175" t="s">
        <v>18</v>
      </c>
      <c r="O9" s="175" t="s">
        <v>19</v>
      </c>
      <c r="P9" s="182" t="s">
        <v>12</v>
      </c>
      <c r="Q9" s="182"/>
      <c r="R9" s="182"/>
      <c r="S9" s="182"/>
    </row>
    <row r="10" spans="1:19" ht="90" customHeight="1">
      <c r="A10" s="4" t="s">
        <v>13</v>
      </c>
      <c r="B10" s="4" t="s">
        <v>14</v>
      </c>
      <c r="C10" s="4" t="s">
        <v>8</v>
      </c>
      <c r="D10" s="176"/>
      <c r="E10" s="13" t="s">
        <v>25</v>
      </c>
      <c r="F10" s="4" t="s">
        <v>13</v>
      </c>
      <c r="G10" s="4" t="s">
        <v>14</v>
      </c>
      <c r="H10" s="4" t="s">
        <v>8</v>
      </c>
      <c r="I10" s="174"/>
      <c r="J10" s="174"/>
      <c r="K10" s="176"/>
      <c r="L10" s="176"/>
      <c r="M10" s="176"/>
      <c r="N10" s="176"/>
      <c r="O10" s="176"/>
      <c r="P10" s="2" t="s">
        <v>13</v>
      </c>
      <c r="Q10" s="2" t="s">
        <v>14</v>
      </c>
      <c r="R10" s="2" t="s">
        <v>8</v>
      </c>
      <c r="S10" s="2" t="s">
        <v>20</v>
      </c>
    </row>
    <row r="11" spans="1:19" ht="15">
      <c r="A11" s="4">
        <v>1</v>
      </c>
      <c r="B11" s="4">
        <v>2</v>
      </c>
      <c r="C11" s="4">
        <v>3</v>
      </c>
      <c r="D11" s="4">
        <v>4</v>
      </c>
      <c r="E11" s="12"/>
      <c r="F11" s="4">
        <v>5</v>
      </c>
      <c r="G11" s="4">
        <v>6</v>
      </c>
      <c r="H11" s="4">
        <v>7</v>
      </c>
      <c r="I11" s="4">
        <v>8</v>
      </c>
      <c r="J11" s="4">
        <v>9</v>
      </c>
      <c r="K11" s="4">
        <v>10</v>
      </c>
      <c r="L11" s="4">
        <v>11</v>
      </c>
      <c r="M11" s="4">
        <v>12</v>
      </c>
      <c r="N11" s="4">
        <v>13</v>
      </c>
      <c r="O11" s="4">
        <v>14</v>
      </c>
      <c r="P11" s="4">
        <v>15</v>
      </c>
      <c r="Q11" s="4">
        <v>16</v>
      </c>
      <c r="R11" s="4">
        <v>17</v>
      </c>
      <c r="S11" s="4">
        <v>18</v>
      </c>
    </row>
    <row r="12" spans="1:19" ht="124.5" customHeight="1">
      <c r="A12" s="3" t="s">
        <v>6</v>
      </c>
      <c r="B12" s="3" t="s">
        <v>4</v>
      </c>
      <c r="C12" s="3" t="s">
        <v>7</v>
      </c>
      <c r="D12" s="3"/>
      <c r="E12" s="11"/>
      <c r="F12" s="3" t="s">
        <v>6</v>
      </c>
      <c r="G12" s="3" t="s">
        <v>4</v>
      </c>
      <c r="H12" s="3" t="s">
        <v>7</v>
      </c>
      <c r="I12" s="3"/>
      <c r="J12" s="9" t="s">
        <v>90</v>
      </c>
      <c r="K12" s="9"/>
      <c r="L12" s="9" t="s">
        <v>21</v>
      </c>
      <c r="M12" s="9" t="s">
        <v>24</v>
      </c>
      <c r="N12" s="9" t="s">
        <v>3</v>
      </c>
      <c r="O12" s="10">
        <v>0</v>
      </c>
      <c r="P12" s="3" t="s">
        <v>6</v>
      </c>
      <c r="Q12" s="3" t="s">
        <v>4</v>
      </c>
      <c r="R12" s="3" t="s">
        <v>7</v>
      </c>
      <c r="S12" s="10">
        <v>0</v>
      </c>
    </row>
  </sheetData>
  <sheetProtection/>
  <mergeCells count="16">
    <mergeCell ref="L1:S1"/>
    <mergeCell ref="D6:F6"/>
    <mergeCell ref="D7:F7"/>
    <mergeCell ref="F9:H9"/>
    <mergeCell ref="P9:S9"/>
    <mergeCell ref="R2:S2"/>
    <mergeCell ref="C4:M4"/>
    <mergeCell ref="A3:S3"/>
    <mergeCell ref="D9:D10"/>
    <mergeCell ref="J9:J10"/>
    <mergeCell ref="I9:I10"/>
    <mergeCell ref="K9:K10"/>
    <mergeCell ref="L9:L10"/>
    <mergeCell ref="M9:M10"/>
    <mergeCell ref="N9:N10"/>
    <mergeCell ref="O9:O10"/>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E1" sqref="E1:L1"/>
    </sheetView>
  </sheetViews>
  <sheetFormatPr defaultColWidth="9.140625" defaultRowHeight="12.75"/>
  <cols>
    <col min="1" max="1" width="16.28125" style="0" customWidth="1"/>
    <col min="2" max="3" width="10.7109375" style="0" customWidth="1"/>
    <col min="4" max="4" width="14.00390625" style="0" customWidth="1"/>
    <col min="5" max="5" width="15.7109375" style="0" customWidth="1"/>
    <col min="6" max="10" width="14.00390625" style="0" customWidth="1"/>
    <col min="11" max="11" width="15.7109375" style="0" customWidth="1"/>
  </cols>
  <sheetData>
    <row r="1" spans="5:12" ht="66" customHeight="1">
      <c r="E1" s="177" t="s">
        <v>96</v>
      </c>
      <c r="F1" s="177"/>
      <c r="G1" s="177"/>
      <c r="H1" s="177"/>
      <c r="I1" s="177"/>
      <c r="J1" s="177"/>
      <c r="K1" s="177"/>
      <c r="L1" s="177"/>
    </row>
    <row r="2" spans="11:12" ht="18.75">
      <c r="K2" s="183" t="s">
        <v>88</v>
      </c>
      <c r="L2" s="183"/>
    </row>
    <row r="4" spans="1:12" ht="52.5" customHeight="1">
      <c r="A4" s="188" t="s">
        <v>93</v>
      </c>
      <c r="B4" s="188"/>
      <c r="C4" s="188"/>
      <c r="D4" s="188"/>
      <c r="E4" s="188"/>
      <c r="F4" s="188"/>
      <c r="G4" s="188"/>
      <c r="H4" s="188"/>
      <c r="I4" s="188"/>
      <c r="J4" s="188"/>
      <c r="K4" s="14"/>
      <c r="L4" s="14"/>
    </row>
    <row r="5" spans="1:3" ht="15.75">
      <c r="A5" s="15"/>
      <c r="B5" s="15"/>
      <c r="C5" s="15"/>
    </row>
    <row r="6" spans="1:3" ht="15.75">
      <c r="A6" s="16" t="s">
        <v>27</v>
      </c>
      <c r="B6" s="16"/>
      <c r="C6" s="16"/>
    </row>
    <row r="7" spans="1:3" ht="15.75">
      <c r="A7" s="16" t="s">
        <v>28</v>
      </c>
      <c r="B7" s="16"/>
      <c r="C7" s="16"/>
    </row>
    <row r="8" spans="1:3" ht="15.75">
      <c r="A8" s="16" t="s">
        <v>29</v>
      </c>
      <c r="B8" s="16"/>
      <c r="C8" s="16"/>
    </row>
    <row r="9" spans="1:3" ht="15.75">
      <c r="A9" s="16" t="s">
        <v>30</v>
      </c>
      <c r="B9" s="16"/>
      <c r="C9" s="16"/>
    </row>
    <row r="10" ht="13.5" thickBot="1"/>
    <row r="11" spans="1:11" ht="27" customHeight="1">
      <c r="A11" s="189" t="s">
        <v>31</v>
      </c>
      <c r="B11" s="191" t="s">
        <v>32</v>
      </c>
      <c r="C11" s="191" t="s">
        <v>33</v>
      </c>
      <c r="D11" s="193" t="s">
        <v>34</v>
      </c>
      <c r="E11" s="194"/>
      <c r="F11" s="195"/>
      <c r="G11" s="196" t="s">
        <v>35</v>
      </c>
      <c r="H11" s="197"/>
      <c r="I11" s="198"/>
      <c r="J11" s="199" t="s">
        <v>36</v>
      </c>
      <c r="K11" s="201" t="s">
        <v>37</v>
      </c>
    </row>
    <row r="12" spans="1:11" ht="91.5" customHeight="1">
      <c r="A12" s="190"/>
      <c r="B12" s="192"/>
      <c r="C12" s="192"/>
      <c r="D12" s="17" t="s">
        <v>91</v>
      </c>
      <c r="E12" s="18" t="s">
        <v>92</v>
      </c>
      <c r="F12" s="19" t="s">
        <v>40</v>
      </c>
      <c r="G12" s="17" t="s">
        <v>41</v>
      </c>
      <c r="H12" s="18" t="s">
        <v>42</v>
      </c>
      <c r="I12" s="19" t="s">
        <v>43</v>
      </c>
      <c r="J12" s="200"/>
      <c r="K12" s="202"/>
    </row>
    <row r="13" spans="1:11" ht="60">
      <c r="A13" s="20" t="s">
        <v>44</v>
      </c>
      <c r="B13" s="21">
        <v>1</v>
      </c>
      <c r="C13" s="20">
        <v>2</v>
      </c>
      <c r="D13" s="22">
        <v>3</v>
      </c>
      <c r="E13" s="23">
        <v>4</v>
      </c>
      <c r="F13" s="24" t="s">
        <v>45</v>
      </c>
      <c r="G13" s="22" t="s">
        <v>46</v>
      </c>
      <c r="H13" s="23" t="s">
        <v>47</v>
      </c>
      <c r="I13" s="24" t="s">
        <v>48</v>
      </c>
      <c r="J13" s="25" t="s">
        <v>49</v>
      </c>
      <c r="K13" s="26" t="s">
        <v>50</v>
      </c>
    </row>
    <row r="14" spans="1:11" ht="15">
      <c r="A14" s="20" t="s">
        <v>51</v>
      </c>
      <c r="B14" s="21">
        <v>0</v>
      </c>
      <c r="C14" s="20">
        <v>0</v>
      </c>
      <c r="D14" s="22">
        <v>0</v>
      </c>
      <c r="E14" s="23"/>
      <c r="F14" s="27">
        <f>D14+E14</f>
        <v>0</v>
      </c>
      <c r="G14" s="22">
        <f>F14*50%</f>
        <v>0</v>
      </c>
      <c r="H14" s="23">
        <f>G14*70%</f>
        <v>0</v>
      </c>
      <c r="I14" s="24">
        <v>0</v>
      </c>
      <c r="J14" s="28">
        <f>B14+C14-G14</f>
        <v>0</v>
      </c>
      <c r="K14" s="42">
        <f>H14+0</f>
        <v>0</v>
      </c>
    </row>
    <row r="15" spans="1:11" ht="15">
      <c r="A15" s="20" t="s">
        <v>52</v>
      </c>
      <c r="B15" s="21">
        <f>J14</f>
        <v>0</v>
      </c>
      <c r="C15" s="20"/>
      <c r="D15" s="22"/>
      <c r="E15" s="23"/>
      <c r="F15" s="27">
        <f aca="true" t="shared" si="0" ref="F15:F26">D15+E15</f>
        <v>0</v>
      </c>
      <c r="G15" s="22">
        <f aca="true" t="shared" si="1" ref="G15:G26">F15*50%</f>
        <v>0</v>
      </c>
      <c r="H15" s="23">
        <f aca="true" t="shared" si="2" ref="H15:H26">G15*70%</f>
        <v>0</v>
      </c>
      <c r="I15" s="24">
        <f aca="true" t="shared" si="3" ref="I15:I26">G14-H14</f>
        <v>0</v>
      </c>
      <c r="J15" s="28">
        <f aca="true" t="shared" si="4" ref="J15:J25">B15+C15-G15</f>
        <v>0</v>
      </c>
      <c r="K15" s="42">
        <f>H15+I14</f>
        <v>0</v>
      </c>
    </row>
    <row r="16" spans="1:11" ht="15">
      <c r="A16" s="20" t="s">
        <v>53</v>
      </c>
      <c r="B16" s="21">
        <f>J15</f>
        <v>0</v>
      </c>
      <c r="C16" s="20"/>
      <c r="D16" s="22"/>
      <c r="E16" s="23"/>
      <c r="F16" s="27">
        <f t="shared" si="0"/>
        <v>0</v>
      </c>
      <c r="G16" s="22">
        <f t="shared" si="1"/>
        <v>0</v>
      </c>
      <c r="H16" s="23">
        <f t="shared" si="2"/>
        <v>0</v>
      </c>
      <c r="I16" s="24">
        <f t="shared" si="3"/>
        <v>0</v>
      </c>
      <c r="J16" s="28">
        <f t="shared" si="4"/>
        <v>0</v>
      </c>
      <c r="K16" s="42">
        <f>H16+I15</f>
        <v>0</v>
      </c>
    </row>
    <row r="17" spans="1:11" ht="15">
      <c r="A17" s="20" t="s">
        <v>54</v>
      </c>
      <c r="B17" s="21">
        <f>J16</f>
        <v>0</v>
      </c>
      <c r="C17" s="20"/>
      <c r="D17" s="22"/>
      <c r="E17" s="23"/>
      <c r="F17" s="27">
        <f t="shared" si="0"/>
        <v>0</v>
      </c>
      <c r="G17" s="22">
        <f t="shared" si="1"/>
        <v>0</v>
      </c>
      <c r="H17" s="23">
        <f t="shared" si="2"/>
        <v>0</v>
      </c>
      <c r="I17" s="24">
        <f t="shared" si="3"/>
        <v>0</v>
      </c>
      <c r="J17" s="28">
        <f t="shared" si="4"/>
        <v>0</v>
      </c>
      <c r="K17" s="42">
        <f>H17+I16</f>
        <v>0</v>
      </c>
    </row>
    <row r="18" spans="1:11" ht="15">
      <c r="A18" s="20" t="s">
        <v>55</v>
      </c>
      <c r="B18" s="21">
        <f>J17</f>
        <v>0</v>
      </c>
      <c r="C18" s="20"/>
      <c r="D18" s="22"/>
      <c r="E18" s="23"/>
      <c r="F18" s="27">
        <f t="shared" si="0"/>
        <v>0</v>
      </c>
      <c r="G18" s="22">
        <f t="shared" si="1"/>
        <v>0</v>
      </c>
      <c r="H18" s="23">
        <f t="shared" si="2"/>
        <v>0</v>
      </c>
      <c r="I18" s="24">
        <f t="shared" si="3"/>
        <v>0</v>
      </c>
      <c r="J18" s="28">
        <f t="shared" si="4"/>
        <v>0</v>
      </c>
      <c r="K18" s="42">
        <f aca="true" t="shared" si="5" ref="K18:K26">H18+I17</f>
        <v>0</v>
      </c>
    </row>
    <row r="19" spans="1:11" ht="15">
      <c r="A19" s="20" t="s">
        <v>56</v>
      </c>
      <c r="B19" s="21">
        <f aca="true" t="shared" si="6" ref="B19:B26">J18</f>
        <v>0</v>
      </c>
      <c r="C19" s="20"/>
      <c r="D19" s="22"/>
      <c r="E19" s="23"/>
      <c r="F19" s="27">
        <f t="shared" si="0"/>
        <v>0</v>
      </c>
      <c r="G19" s="22">
        <f t="shared" si="1"/>
        <v>0</v>
      </c>
      <c r="H19" s="23">
        <f t="shared" si="2"/>
        <v>0</v>
      </c>
      <c r="I19" s="24">
        <f t="shared" si="3"/>
        <v>0</v>
      </c>
      <c r="J19" s="28">
        <f t="shared" si="4"/>
        <v>0</v>
      </c>
      <c r="K19" s="42">
        <f t="shared" si="5"/>
        <v>0</v>
      </c>
    </row>
    <row r="20" spans="1:11" ht="15">
      <c r="A20" s="20" t="s">
        <v>57</v>
      </c>
      <c r="B20" s="21">
        <f t="shared" si="6"/>
        <v>0</v>
      </c>
      <c r="C20" s="20"/>
      <c r="D20" s="22"/>
      <c r="E20" s="23"/>
      <c r="F20" s="27">
        <f t="shared" si="0"/>
        <v>0</v>
      </c>
      <c r="G20" s="22">
        <f t="shared" si="1"/>
        <v>0</v>
      </c>
      <c r="H20" s="23">
        <f t="shared" si="2"/>
        <v>0</v>
      </c>
      <c r="I20" s="24">
        <f t="shared" si="3"/>
        <v>0</v>
      </c>
      <c r="J20" s="28">
        <f t="shared" si="4"/>
        <v>0</v>
      </c>
      <c r="K20" s="42">
        <f t="shared" si="5"/>
        <v>0</v>
      </c>
    </row>
    <row r="21" spans="1:11" ht="15">
      <c r="A21" s="20" t="s">
        <v>58</v>
      </c>
      <c r="B21" s="21">
        <f t="shared" si="6"/>
        <v>0</v>
      </c>
      <c r="C21" s="20"/>
      <c r="D21" s="22"/>
      <c r="E21" s="23"/>
      <c r="F21" s="27">
        <f t="shared" si="0"/>
        <v>0</v>
      </c>
      <c r="G21" s="22">
        <f t="shared" si="1"/>
        <v>0</v>
      </c>
      <c r="H21" s="23">
        <f t="shared" si="2"/>
        <v>0</v>
      </c>
      <c r="I21" s="24">
        <f t="shared" si="3"/>
        <v>0</v>
      </c>
      <c r="J21" s="28">
        <f t="shared" si="4"/>
        <v>0</v>
      </c>
      <c r="K21" s="42">
        <f t="shared" si="5"/>
        <v>0</v>
      </c>
    </row>
    <row r="22" spans="1:11" ht="15">
      <c r="A22" s="20" t="s">
        <v>59</v>
      </c>
      <c r="B22" s="21">
        <f t="shared" si="6"/>
        <v>0</v>
      </c>
      <c r="C22" s="20"/>
      <c r="D22" s="22"/>
      <c r="E22" s="23"/>
      <c r="F22" s="27">
        <f t="shared" si="0"/>
        <v>0</v>
      </c>
      <c r="G22" s="22">
        <f t="shared" si="1"/>
        <v>0</v>
      </c>
      <c r="H22" s="23">
        <f t="shared" si="2"/>
        <v>0</v>
      </c>
      <c r="I22" s="24">
        <f t="shared" si="3"/>
        <v>0</v>
      </c>
      <c r="J22" s="28">
        <f t="shared" si="4"/>
        <v>0</v>
      </c>
      <c r="K22" s="42">
        <f t="shared" si="5"/>
        <v>0</v>
      </c>
    </row>
    <row r="23" spans="1:11" ht="15">
      <c r="A23" s="20" t="s">
        <v>60</v>
      </c>
      <c r="B23" s="21">
        <f t="shared" si="6"/>
        <v>0</v>
      </c>
      <c r="C23" s="20"/>
      <c r="D23" s="22"/>
      <c r="E23" s="23"/>
      <c r="F23" s="27">
        <f t="shared" si="0"/>
        <v>0</v>
      </c>
      <c r="G23" s="22">
        <f t="shared" si="1"/>
        <v>0</v>
      </c>
      <c r="H23" s="23">
        <f t="shared" si="2"/>
        <v>0</v>
      </c>
      <c r="I23" s="24">
        <f t="shared" si="3"/>
        <v>0</v>
      </c>
      <c r="J23" s="28">
        <f t="shared" si="4"/>
        <v>0</v>
      </c>
      <c r="K23" s="42">
        <f t="shared" si="5"/>
        <v>0</v>
      </c>
    </row>
    <row r="24" spans="1:11" ht="15">
      <c r="A24" s="20" t="s">
        <v>61</v>
      </c>
      <c r="B24" s="21">
        <f t="shared" si="6"/>
        <v>0</v>
      </c>
      <c r="C24" s="20"/>
      <c r="D24" s="22"/>
      <c r="E24" s="23"/>
      <c r="F24" s="27">
        <f t="shared" si="0"/>
        <v>0</v>
      </c>
      <c r="G24" s="22">
        <f t="shared" si="1"/>
        <v>0</v>
      </c>
      <c r="H24" s="23">
        <f t="shared" si="2"/>
        <v>0</v>
      </c>
      <c r="I24" s="24">
        <f t="shared" si="3"/>
        <v>0</v>
      </c>
      <c r="J24" s="28">
        <f t="shared" si="4"/>
        <v>0</v>
      </c>
      <c r="K24" s="42">
        <f t="shared" si="5"/>
        <v>0</v>
      </c>
    </row>
    <row r="25" spans="1:11" ht="15">
      <c r="A25" s="20" t="s">
        <v>62</v>
      </c>
      <c r="B25" s="21">
        <f t="shared" si="6"/>
        <v>0</v>
      </c>
      <c r="C25" s="20"/>
      <c r="D25" s="22"/>
      <c r="E25" s="23"/>
      <c r="F25" s="27">
        <f t="shared" si="0"/>
        <v>0</v>
      </c>
      <c r="G25" s="22">
        <f t="shared" si="1"/>
        <v>0</v>
      </c>
      <c r="H25" s="23">
        <f t="shared" si="2"/>
        <v>0</v>
      </c>
      <c r="I25" s="24">
        <f t="shared" si="3"/>
        <v>0</v>
      </c>
      <c r="J25" s="28">
        <f t="shared" si="4"/>
        <v>0</v>
      </c>
      <c r="K25" s="42">
        <f t="shared" si="5"/>
        <v>0</v>
      </c>
    </row>
    <row r="26" spans="1:11" ht="15">
      <c r="A26" s="20" t="s">
        <v>51</v>
      </c>
      <c r="B26" s="21">
        <f t="shared" si="6"/>
        <v>0</v>
      </c>
      <c r="C26" s="20"/>
      <c r="D26" s="22"/>
      <c r="E26" s="23"/>
      <c r="F26" s="27">
        <f t="shared" si="0"/>
        <v>0</v>
      </c>
      <c r="G26" s="22">
        <f t="shared" si="1"/>
        <v>0</v>
      </c>
      <c r="H26" s="23">
        <f t="shared" si="2"/>
        <v>0</v>
      </c>
      <c r="I26" s="24">
        <f t="shared" si="3"/>
        <v>0</v>
      </c>
      <c r="J26" s="28">
        <f>B26+H26+I26-G26</f>
        <v>0</v>
      </c>
      <c r="K26" s="42">
        <f t="shared" si="5"/>
        <v>0</v>
      </c>
    </row>
    <row r="27" spans="1:12" ht="15" thickBot="1">
      <c r="A27" s="29" t="s">
        <v>2</v>
      </c>
      <c r="B27" s="30" t="s">
        <v>1</v>
      </c>
      <c r="C27" s="31">
        <f aca="true" t="shared" si="7" ref="C27:K27">SUM(C14:C26)</f>
        <v>0</v>
      </c>
      <c r="D27" s="31">
        <f t="shared" si="7"/>
        <v>0</v>
      </c>
      <c r="E27" s="32">
        <f t="shared" si="7"/>
        <v>0</v>
      </c>
      <c r="F27" s="33">
        <f t="shared" si="7"/>
        <v>0</v>
      </c>
      <c r="G27" s="31">
        <f t="shared" si="7"/>
        <v>0</v>
      </c>
      <c r="H27" s="34">
        <f t="shared" si="7"/>
        <v>0</v>
      </c>
      <c r="I27" s="35">
        <f t="shared" si="7"/>
        <v>0</v>
      </c>
      <c r="J27" s="36" t="s">
        <v>1</v>
      </c>
      <c r="K27" s="30">
        <f t="shared" si="7"/>
        <v>0</v>
      </c>
      <c r="L27" s="37"/>
    </row>
    <row r="28" spans="1:10" ht="14.25">
      <c r="A28" s="38"/>
      <c r="B28" s="38"/>
      <c r="C28" s="38"/>
      <c r="D28" s="38"/>
      <c r="E28" s="38"/>
      <c r="F28" s="38"/>
      <c r="G28" s="38"/>
      <c r="H28" s="38"/>
      <c r="I28" s="38"/>
      <c r="J28" s="38"/>
    </row>
    <row r="29" spans="1:10" ht="42.75" customHeight="1">
      <c r="A29" s="187" t="s">
        <v>63</v>
      </c>
      <c r="B29" s="187"/>
      <c r="C29" s="187"/>
      <c r="D29" s="187"/>
      <c r="E29" s="187"/>
      <c r="F29" s="187"/>
      <c r="G29" s="187"/>
      <c r="H29" s="187"/>
      <c r="I29" s="187"/>
      <c r="J29" s="187"/>
    </row>
    <row r="33" spans="1:3" ht="15.75">
      <c r="A33" s="16" t="s">
        <v>64</v>
      </c>
      <c r="B33" s="16"/>
      <c r="C33" s="16"/>
    </row>
    <row r="34" spans="1:3" ht="15.75">
      <c r="A34" s="16" t="s">
        <v>65</v>
      </c>
      <c r="B34" s="16"/>
      <c r="C34" s="16"/>
    </row>
    <row r="35" spans="1:3" s="44" customFormat="1" ht="15.75">
      <c r="A35" s="43" t="s">
        <v>66</v>
      </c>
      <c r="B35" s="43"/>
      <c r="C35" s="43"/>
    </row>
    <row r="36" spans="1:3" ht="15.75">
      <c r="A36" s="16" t="s">
        <v>67</v>
      </c>
      <c r="B36" s="16"/>
      <c r="C36" s="16"/>
    </row>
    <row r="37" spans="1:3" ht="15.75">
      <c r="A37" s="15"/>
      <c r="B37" s="15"/>
      <c r="C37" s="15"/>
    </row>
    <row r="38" spans="1:3" ht="15">
      <c r="A38" s="39" t="s">
        <v>68</v>
      </c>
      <c r="B38" s="39"/>
      <c r="C38" s="39"/>
    </row>
    <row r="39" spans="1:3" ht="15">
      <c r="A39" s="39" t="s">
        <v>69</v>
      </c>
      <c r="B39" s="39"/>
      <c r="C39" s="39"/>
    </row>
    <row r="40" spans="1:3" ht="15">
      <c r="A40" s="39" t="s">
        <v>70</v>
      </c>
      <c r="B40" s="39"/>
      <c r="C40" s="39"/>
    </row>
    <row r="41" spans="1:3" ht="15">
      <c r="A41" s="39" t="s">
        <v>71</v>
      </c>
      <c r="B41" s="39"/>
      <c r="C41" s="39"/>
    </row>
    <row r="42" spans="1:3" ht="15">
      <c r="A42" s="39" t="s">
        <v>9</v>
      </c>
      <c r="B42" s="39"/>
      <c r="C42" s="39"/>
    </row>
    <row r="43" spans="1:3" ht="12.75">
      <c r="A43" s="40"/>
      <c r="B43" s="40"/>
      <c r="C43" s="40"/>
    </row>
    <row r="44" spans="1:3" ht="15">
      <c r="A44" s="39" t="s">
        <v>72</v>
      </c>
      <c r="B44" s="39"/>
      <c r="C44" s="39"/>
    </row>
    <row r="47" spans="1:10" ht="15.75">
      <c r="A47" s="186" t="s">
        <v>73</v>
      </c>
      <c r="B47" s="186"/>
      <c r="C47" s="186"/>
      <c r="D47" s="186"/>
      <c r="E47" s="186"/>
      <c r="F47" s="186"/>
      <c r="G47" s="186"/>
      <c r="H47" s="41"/>
      <c r="I47" s="41"/>
      <c r="J47" s="41"/>
    </row>
  </sheetData>
  <sheetProtection/>
  <mergeCells count="12">
    <mergeCell ref="J11:J12"/>
    <mergeCell ref="K11:K12"/>
    <mergeCell ref="A47:G47"/>
    <mergeCell ref="A29:J29"/>
    <mergeCell ref="E1:L1"/>
    <mergeCell ref="K2:L2"/>
    <mergeCell ref="A4:J4"/>
    <mergeCell ref="A11:A12"/>
    <mergeCell ref="B11:B12"/>
    <mergeCell ref="C11:C12"/>
    <mergeCell ref="D11:F11"/>
    <mergeCell ref="G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B1" sqref="B1:I1"/>
    </sheetView>
  </sheetViews>
  <sheetFormatPr defaultColWidth="9.140625" defaultRowHeight="12.75"/>
  <cols>
    <col min="1" max="1" width="16.28125" style="0" customWidth="1"/>
    <col min="2" max="2" width="12.28125" style="0" customWidth="1"/>
    <col min="3" max="3" width="12.7109375" style="0" customWidth="1"/>
    <col min="4" max="4" width="13.140625" style="0" customWidth="1"/>
    <col min="5" max="5" width="11.57421875" style="0" customWidth="1"/>
    <col min="6" max="6" width="13.28125" style="0" customWidth="1"/>
    <col min="7" max="7" width="14.00390625" style="0" customWidth="1"/>
    <col min="8" max="8" width="12.28125" style="0" customWidth="1"/>
  </cols>
  <sheetData>
    <row r="1" spans="2:9" ht="59.25" customHeight="1">
      <c r="B1" s="177" t="s">
        <v>95</v>
      </c>
      <c r="C1" s="177"/>
      <c r="D1" s="177"/>
      <c r="E1" s="177"/>
      <c r="F1" s="177"/>
      <c r="G1" s="177"/>
      <c r="H1" s="177"/>
      <c r="I1" s="177"/>
    </row>
    <row r="2" spans="7:9" ht="18.75">
      <c r="G2" s="183" t="s">
        <v>97</v>
      </c>
      <c r="H2" s="183"/>
      <c r="I2" s="183"/>
    </row>
    <row r="5" spans="1:10" ht="55.5" customHeight="1">
      <c r="A5" s="203" t="s">
        <v>94</v>
      </c>
      <c r="B5" s="203"/>
      <c r="C5" s="203"/>
      <c r="D5" s="203"/>
      <c r="E5" s="203"/>
      <c r="F5" s="203"/>
      <c r="G5" s="203"/>
      <c r="H5" s="203"/>
      <c r="I5" s="14"/>
      <c r="J5" s="14"/>
    </row>
    <row r="6" spans="1:2" ht="15.75">
      <c r="A6" s="15"/>
      <c r="B6" s="15"/>
    </row>
    <row r="7" spans="1:2" ht="15.75">
      <c r="A7" s="16" t="s">
        <v>27</v>
      </c>
      <c r="B7" s="16"/>
    </row>
    <row r="8" spans="1:2" ht="15.75">
      <c r="A8" s="16" t="s">
        <v>28</v>
      </c>
      <c r="B8" s="16"/>
    </row>
    <row r="9" spans="1:2" ht="15.75">
      <c r="A9" s="16" t="s">
        <v>29</v>
      </c>
      <c r="B9" s="16"/>
    </row>
    <row r="10" spans="1:2" ht="15.75">
      <c r="A10" s="16" t="s">
        <v>74</v>
      </c>
      <c r="B10" s="16"/>
    </row>
    <row r="12" spans="1:8" ht="37.5" customHeight="1">
      <c r="A12" s="204" t="s">
        <v>31</v>
      </c>
      <c r="B12" s="206" t="s">
        <v>32</v>
      </c>
      <c r="C12" s="208" t="s">
        <v>75</v>
      </c>
      <c r="D12" s="209"/>
      <c r="E12" s="210"/>
      <c r="F12" s="206" t="s">
        <v>76</v>
      </c>
      <c r="G12" s="206" t="s">
        <v>77</v>
      </c>
      <c r="H12" s="206" t="s">
        <v>36</v>
      </c>
    </row>
    <row r="13" spans="1:8" ht="96" customHeight="1">
      <c r="A13" s="205"/>
      <c r="B13" s="207"/>
      <c r="C13" s="18" t="s">
        <v>38</v>
      </c>
      <c r="D13" s="18" t="s">
        <v>39</v>
      </c>
      <c r="E13" s="18" t="s">
        <v>40</v>
      </c>
      <c r="F13" s="207"/>
      <c r="G13" s="207"/>
      <c r="H13" s="207"/>
    </row>
    <row r="14" spans="1:8" ht="12.75">
      <c r="A14" s="45" t="s">
        <v>44</v>
      </c>
      <c r="B14" s="45">
        <v>1</v>
      </c>
      <c r="C14" s="46">
        <v>2</v>
      </c>
      <c r="D14" s="23">
        <v>3</v>
      </c>
      <c r="E14" s="46" t="s">
        <v>78</v>
      </c>
      <c r="F14" s="46" t="s">
        <v>79</v>
      </c>
      <c r="G14" s="23">
        <v>8</v>
      </c>
      <c r="H14" s="47" t="s">
        <v>80</v>
      </c>
    </row>
    <row r="15" spans="1:8" ht="12.75">
      <c r="A15" s="45" t="s">
        <v>81</v>
      </c>
      <c r="B15" s="45">
        <v>0</v>
      </c>
      <c r="C15" s="46"/>
      <c r="D15" s="48"/>
      <c r="E15" s="46">
        <f>C15+D15</f>
        <v>0</v>
      </c>
      <c r="F15" s="46">
        <f>E15*50%</f>
        <v>0</v>
      </c>
      <c r="G15" s="48"/>
      <c r="H15" s="46">
        <f>B15+G15-F15</f>
        <v>0</v>
      </c>
    </row>
    <row r="16" spans="1:8" ht="12.75">
      <c r="A16" s="45" t="s">
        <v>82</v>
      </c>
      <c r="B16" s="45"/>
      <c r="C16" s="46"/>
      <c r="D16" s="48"/>
      <c r="E16" s="46">
        <f>C16+D16</f>
        <v>0</v>
      </c>
      <c r="F16" s="46">
        <f>E16*50%</f>
        <v>0</v>
      </c>
      <c r="G16" s="48"/>
      <c r="H16" s="46">
        <f>B16+G16-F16</f>
        <v>0</v>
      </c>
    </row>
    <row r="17" spans="1:8" ht="12.75">
      <c r="A17" s="45" t="s">
        <v>83</v>
      </c>
      <c r="B17" s="45"/>
      <c r="C17" s="46"/>
      <c r="D17" s="48"/>
      <c r="E17" s="46">
        <f>C17+D17</f>
        <v>0</v>
      </c>
      <c r="F17" s="46">
        <f>E17*50%</f>
        <v>0</v>
      </c>
      <c r="G17" s="48"/>
      <c r="H17" s="46">
        <f>B17+G17-F17</f>
        <v>0</v>
      </c>
    </row>
    <row r="18" spans="1:8" ht="12.75">
      <c r="A18" s="45" t="s">
        <v>84</v>
      </c>
      <c r="B18" s="45"/>
      <c r="C18" s="46"/>
      <c r="D18" s="48"/>
      <c r="E18" s="46">
        <f>C18+D18</f>
        <v>0</v>
      </c>
      <c r="F18" s="46">
        <f>E18*50%</f>
        <v>0</v>
      </c>
      <c r="G18" s="48"/>
      <c r="H18" s="46">
        <f>B18+G18-F18</f>
        <v>0</v>
      </c>
    </row>
    <row r="19" spans="1:8" ht="14.25">
      <c r="A19" s="49" t="s">
        <v>85</v>
      </c>
      <c r="B19" s="50" t="s">
        <v>1</v>
      </c>
      <c r="C19" s="49">
        <f>SUM(C15:C18)</f>
        <v>0</v>
      </c>
      <c r="D19" s="49">
        <f>SUM(D15:D18)</f>
        <v>0</v>
      </c>
      <c r="E19" s="49">
        <f>SUM(E15:E18)</f>
        <v>0</v>
      </c>
      <c r="F19" s="49">
        <f>SUM(F15:F18)</f>
        <v>0</v>
      </c>
      <c r="G19" s="49">
        <f>SUM(G15:G18)</f>
        <v>0</v>
      </c>
      <c r="H19" s="51" t="s">
        <v>1</v>
      </c>
    </row>
    <row r="20" spans="1:8" ht="14.25">
      <c r="A20" s="38"/>
      <c r="B20" s="38"/>
      <c r="C20" s="38"/>
      <c r="D20" s="38"/>
      <c r="E20" s="38"/>
      <c r="F20" s="38"/>
      <c r="G20" s="38"/>
      <c r="H20" s="38"/>
    </row>
    <row r="21" spans="1:8" ht="42.75" customHeight="1">
      <c r="A21" s="187" t="s">
        <v>63</v>
      </c>
      <c r="B21" s="187"/>
      <c r="C21" s="187"/>
      <c r="D21" s="187"/>
      <c r="E21" s="187"/>
      <c r="F21" s="187"/>
      <c r="G21" s="187"/>
      <c r="H21" s="187"/>
    </row>
    <row r="26" spans="1:2" ht="15.75">
      <c r="A26" s="16" t="s">
        <v>64</v>
      </c>
      <c r="B26" s="16"/>
    </row>
    <row r="27" spans="1:2" ht="15.75">
      <c r="A27" s="16" t="s">
        <v>65</v>
      </c>
      <c r="B27" s="16"/>
    </row>
    <row r="28" spans="1:2" s="44" customFormat="1" ht="15.75">
      <c r="A28" s="43" t="s">
        <v>66</v>
      </c>
      <c r="B28" s="43"/>
    </row>
    <row r="29" spans="1:2" ht="15.75">
      <c r="A29" s="16" t="s">
        <v>67</v>
      </c>
      <c r="B29" s="16"/>
    </row>
    <row r="30" spans="1:2" ht="15.75">
      <c r="A30" s="15"/>
      <c r="B30" s="15"/>
    </row>
    <row r="31" spans="1:2" ht="15">
      <c r="A31" s="39" t="s">
        <v>68</v>
      </c>
      <c r="B31" s="39"/>
    </row>
    <row r="32" spans="1:3" ht="15">
      <c r="A32" s="39" t="s">
        <v>69</v>
      </c>
      <c r="B32" s="39"/>
      <c r="C32" s="52"/>
    </row>
    <row r="33" spans="1:3" ht="15">
      <c r="A33" s="39" t="s">
        <v>70</v>
      </c>
      <c r="B33" s="39"/>
      <c r="C33" s="53"/>
    </row>
    <row r="34" spans="1:3" ht="15">
      <c r="A34" s="39" t="s">
        <v>71</v>
      </c>
      <c r="B34" s="39"/>
      <c r="C34" s="53"/>
    </row>
    <row r="35" spans="1:4" ht="15">
      <c r="A35" s="39" t="s">
        <v>9</v>
      </c>
      <c r="B35" s="39"/>
      <c r="C35" s="54"/>
      <c r="D35" s="55"/>
    </row>
    <row r="36" spans="1:3" ht="12.75">
      <c r="A36" s="40"/>
      <c r="B36" s="40"/>
      <c r="C36" s="56"/>
    </row>
    <row r="37" spans="1:3" ht="15">
      <c r="A37" s="39" t="s">
        <v>72</v>
      </c>
      <c r="B37" s="39"/>
      <c r="C37" s="39"/>
    </row>
    <row r="38" ht="15">
      <c r="D38" s="57"/>
    </row>
    <row r="40" spans="1:7" ht="15.75">
      <c r="A40" s="186" t="s">
        <v>86</v>
      </c>
      <c r="B40" s="186"/>
      <c r="C40" s="186"/>
      <c r="D40" s="186"/>
      <c r="E40" s="186"/>
      <c r="F40" s="186"/>
      <c r="G40" s="186"/>
    </row>
  </sheetData>
  <sheetProtection/>
  <mergeCells count="11">
    <mergeCell ref="H12:H13"/>
    <mergeCell ref="A21:H21"/>
    <mergeCell ref="A40:G40"/>
    <mergeCell ref="B1:I1"/>
    <mergeCell ref="G2:I2"/>
    <mergeCell ref="A5:H5"/>
    <mergeCell ref="A12:A13"/>
    <mergeCell ref="B12:B13"/>
    <mergeCell ref="C12:E12"/>
    <mergeCell ref="F12:F13"/>
    <mergeCell ref="G12:G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2022-02-15T10:47:26Z</dcterms:modified>
  <cp:category/>
  <cp:version/>
  <cp:contentType/>
  <cp:contentStatus/>
</cp:coreProperties>
</file>