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tac\Desktop\SP_cenas_formula\12_gala_variants_042023\"/>
    </mc:Choice>
  </mc:AlternateContent>
  <xr:revisionPtr revIDLastSave="0" documentId="13_ncr:1_{229B801E-AB53-4C49-844F-32226E464897}" xr6:coauthVersionLast="47" xr6:coauthVersionMax="47" xr10:uidLastSave="{00000000-0000-0000-0000-000000000000}"/>
  <workbookProtection workbookAlgorithmName="SHA-512" workbookHashValue="cavD3r3XJDCgboLvfwdBZUEGLjedLPXb/VwKCXsCmkjZdxMeL7AU4kkjTtQCET48Cwo+UIHR2uDBKoNs3x7QuA==" workbookSaltValue="KVm1mi/gd1Ya7ptuxY+NKQ==" workbookSpinCount="100000" lockStructure="1"/>
  <bookViews>
    <workbookView xWindow="-108" yWindow="-108" windowWidth="23256" windowHeight="12456" tabRatio="924"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s izmaksas"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7" l="1"/>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K30"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29" i="7"/>
  <c r="J3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29"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29" i="7"/>
  <c r="M29" i="8"/>
  <c r="K30" i="8"/>
  <c r="K31" i="8"/>
  <c r="K32" i="8"/>
  <c r="K33" i="8"/>
  <c r="K34" i="8"/>
  <c r="K35" i="8"/>
  <c r="K36" i="8"/>
  <c r="K37" i="8"/>
  <c r="K38" i="8"/>
  <c r="K39" i="8"/>
  <c r="K40" i="8"/>
  <c r="K50" i="8"/>
  <c r="K60" i="8"/>
  <c r="K70" i="8"/>
  <c r="K29" i="8"/>
  <c r="J30" i="8"/>
  <c r="J31" i="8"/>
  <c r="J32" i="8"/>
  <c r="J33" i="8"/>
  <c r="J34" i="8"/>
  <c r="J35" i="8"/>
  <c r="J36" i="8"/>
  <c r="J37" i="8"/>
  <c r="J38" i="8"/>
  <c r="J39" i="8"/>
  <c r="J40" i="8"/>
  <c r="J50" i="8"/>
  <c r="J60" i="8"/>
  <c r="J70" i="8"/>
  <c r="J29" i="8"/>
  <c r="I30" i="8"/>
  <c r="I31" i="8"/>
  <c r="I32" i="8"/>
  <c r="I33" i="8"/>
  <c r="I34" i="8"/>
  <c r="I35" i="8"/>
  <c r="I36" i="8"/>
  <c r="I37" i="8"/>
  <c r="I38" i="8"/>
  <c r="I39" i="8"/>
  <c r="I40" i="8"/>
  <c r="I50" i="8"/>
  <c r="I60" i="8"/>
  <c r="I70" i="8"/>
  <c r="I29" i="8"/>
  <c r="E26" i="10"/>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1" i="10"/>
  <c r="E30" i="10"/>
  <c r="E87" i="10"/>
  <c r="E86" i="10"/>
  <c r="O105" i="6"/>
  <c r="O106" i="6"/>
  <c r="O107" i="6"/>
  <c r="O104" i="6"/>
  <c r="O98" i="5"/>
  <c r="O99" i="5"/>
  <c r="O101" i="5"/>
  <c r="O97" i="5"/>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E32" i="10" l="1"/>
  <c r="H86" i="9"/>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6"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J49" i="8" l="1"/>
  <c r="K49" i="8"/>
  <c r="I49" i="8"/>
  <c r="J48" i="8"/>
  <c r="K48" i="8"/>
  <c r="I48" i="8"/>
  <c r="J47" i="8"/>
  <c r="K47" i="8"/>
  <c r="I47" i="8"/>
  <c r="K45" i="8"/>
  <c r="I45" i="8"/>
  <c r="J45" i="8"/>
  <c r="K43" i="8"/>
  <c r="I43" i="8"/>
  <c r="J43" i="8"/>
  <c r="I42" i="8"/>
  <c r="K42" i="8"/>
  <c r="J42" i="8"/>
  <c r="J46" i="8"/>
  <c r="K46" i="8"/>
  <c r="I46" i="8"/>
  <c r="K44" i="8"/>
  <c r="I44" i="8"/>
  <c r="J44" i="8"/>
  <c r="I41" i="8"/>
  <c r="K41" i="8"/>
  <c r="J41" i="8"/>
  <c r="J55" i="8"/>
  <c r="K55" i="8"/>
  <c r="I55" i="8"/>
  <c r="J53" i="8"/>
  <c r="I53" i="8"/>
  <c r="K53" i="8"/>
  <c r="K54" i="8"/>
  <c r="J54" i="8"/>
  <c r="I54" i="8"/>
  <c r="I52" i="8"/>
  <c r="K52" i="8"/>
  <c r="J52" i="8"/>
  <c r="I51" i="8"/>
  <c r="J51" i="8"/>
  <c r="K51" i="8"/>
  <c r="K59" i="8"/>
  <c r="J59" i="8"/>
  <c r="I59" i="8"/>
  <c r="J58" i="8"/>
  <c r="I58" i="8"/>
  <c r="K58" i="8"/>
  <c r="K57" i="8"/>
  <c r="J57" i="8"/>
  <c r="I57" i="8"/>
  <c r="K56" i="8"/>
  <c r="J56" i="8"/>
  <c r="I56" i="8"/>
  <c r="I67" i="8"/>
  <c r="J67" i="8"/>
  <c r="K67" i="8"/>
  <c r="I66" i="8"/>
  <c r="J66" i="8"/>
  <c r="K66" i="8"/>
  <c r="J65" i="8"/>
  <c r="K65" i="8"/>
  <c r="I65" i="8"/>
  <c r="J64" i="8"/>
  <c r="I64" i="8"/>
  <c r="K64" i="8"/>
  <c r="J63" i="8"/>
  <c r="K63" i="8"/>
  <c r="I63" i="8"/>
  <c r="J62" i="8"/>
  <c r="I62" i="8"/>
  <c r="K62" i="8"/>
  <c r="J61" i="8"/>
  <c r="K61" i="8"/>
  <c r="I61" i="8"/>
  <c r="I69" i="8"/>
  <c r="J69" i="8"/>
  <c r="K69" i="8"/>
  <c r="I68" i="8"/>
  <c r="J68" i="8"/>
  <c r="K68" i="8"/>
  <c r="I80" i="8"/>
  <c r="K80" i="8"/>
  <c r="J80" i="8"/>
  <c r="I79" i="8"/>
  <c r="K79" i="8"/>
  <c r="J79" i="8"/>
  <c r="I77" i="8"/>
  <c r="K77" i="8"/>
  <c r="J77" i="8"/>
  <c r="K75" i="8"/>
  <c r="J75" i="8"/>
  <c r="I75" i="8"/>
  <c r="K74" i="8"/>
  <c r="J74" i="8"/>
  <c r="I74" i="8"/>
  <c r="K73" i="8"/>
  <c r="J73" i="8"/>
  <c r="I73" i="8"/>
  <c r="K76" i="8"/>
  <c r="J76" i="8"/>
  <c r="I76" i="8"/>
  <c r="K72" i="8"/>
  <c r="J72" i="8"/>
  <c r="I72" i="8"/>
  <c r="I78" i="8"/>
  <c r="K78" i="8"/>
  <c r="J78" i="8"/>
  <c r="K71" i="8"/>
  <c r="J71" i="8"/>
  <c r="I71" i="8"/>
  <c r="M30" i="8"/>
  <c r="M46" i="8"/>
  <c r="M62" i="8"/>
  <c r="M78" i="8"/>
  <c r="M31" i="8"/>
  <c r="M47" i="8"/>
  <c r="M63" i="8"/>
  <c r="M79" i="8"/>
  <c r="M33" i="8"/>
  <c r="M65" i="8"/>
  <c r="M32" i="8"/>
  <c r="M48" i="8"/>
  <c r="M64" i="8"/>
  <c r="M80" i="8"/>
  <c r="M50" i="8"/>
  <c r="M49" i="8"/>
  <c r="M66" i="8"/>
  <c r="M34" i="8"/>
  <c r="M35" i="8"/>
  <c r="M51" i="8"/>
  <c r="M67" i="8"/>
  <c r="M36" i="8"/>
  <c r="M52" i="8"/>
  <c r="M68" i="8"/>
  <c r="M37" i="8"/>
  <c r="M69" i="8"/>
  <c r="M53" i="8"/>
  <c r="M38" i="8"/>
  <c r="M54" i="8"/>
  <c r="M70" i="8"/>
  <c r="M39" i="8"/>
  <c r="M55" i="8"/>
  <c r="M71" i="8"/>
  <c r="M40" i="8"/>
  <c r="M56" i="8"/>
  <c r="M72" i="8"/>
  <c r="M60" i="8"/>
  <c r="M77" i="8"/>
  <c r="M41" i="8"/>
  <c r="M57" i="8"/>
  <c r="M73" i="8"/>
  <c r="M44" i="8"/>
  <c r="M61" i="8"/>
  <c r="M42" i="8"/>
  <c r="M58" i="8"/>
  <c r="M74" i="8"/>
  <c r="M76" i="8"/>
  <c r="M43" i="8"/>
  <c r="M59" i="8"/>
  <c r="M75" i="8"/>
  <c r="M45" i="8"/>
  <c r="L32" i="8"/>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0" i="10"/>
  <c r="E79" i="10"/>
  <c r="E78" i="10"/>
  <c r="D67" i="10"/>
  <c r="D45" i="10"/>
  <c r="D57"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K33" i="7" l="1"/>
  <c r="J33" i="7"/>
  <c r="I33" i="7"/>
  <c r="M32" i="7"/>
  <c r="K32" i="7"/>
  <c r="J32" i="7"/>
  <c r="I32" i="7"/>
  <c r="M29" i="7"/>
  <c r="I30" i="7"/>
  <c r="I31" i="7"/>
  <c r="M31" i="7"/>
  <c r="K31" i="7"/>
  <c r="J31" i="7"/>
  <c r="E67" i="10"/>
  <c r="G67"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L49" i="5"/>
  <c r="T44" i="5" s="1"/>
  <c r="U16" i="5" s="1"/>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29"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6" i="10"/>
  <c r="G66"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R17" i="6" s="1"/>
  <c r="L30" i="6"/>
  <c r="U17" i="6" s="1"/>
  <c r="J49" i="6"/>
  <c r="R44" i="6" s="1"/>
  <c r="H49" i="6"/>
  <c r="P44" i="6" s="1"/>
  <c r="I49" i="6"/>
  <c r="Q44" i="6" s="1"/>
  <c r="L49" i="6"/>
  <c r="T44" i="6" s="1"/>
  <c r="AE62" i="12"/>
  <c r="AA46" i="12"/>
  <c r="E23" i="4" s="1"/>
  <c r="AE46" i="12"/>
  <c r="I23" i="4" s="1"/>
  <c r="AB46" i="12"/>
  <c r="F23" i="4" s="1"/>
  <c r="AD46" i="12"/>
  <c r="H23" i="4" s="1"/>
  <c r="AC46" i="12"/>
  <c r="G23" i="4" s="1"/>
  <c r="I23" i="7"/>
  <c r="F26" i="4" s="1"/>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I55" i="5"/>
  <c r="Q45" i="5" s="1"/>
  <c r="H55" i="5"/>
  <c r="P45" i="5" s="1"/>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 ref="B141" authorId="1" shapeId="0" xr:uid="{269D92DD-1CFC-4510-A96B-F423009006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List>
</comments>
</file>

<file path=xl/sharedStrings.xml><?xml version="1.0" encoding="utf-8"?>
<sst xmlns="http://schemas.openxmlformats.org/spreadsheetml/2006/main" count="673" uniqueCount="316">
  <si>
    <t>Sabiedrībā balstīta sociālā pakalpojuma</t>
  </si>
  <si>
    <t>Cenas aprēķināšanas</t>
  </si>
  <si>
    <t>Elektroniskais rīks</t>
  </si>
  <si>
    <t>Vispārīgā informācija</t>
  </si>
  <si>
    <t>I Modulis: Atlīdzības izmaksas</t>
  </si>
  <si>
    <t>II Modulis: Izmitināšanas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</si>
  <si>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</si>
  <si>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</si>
  <si>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</si>
  <si>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</si>
  <si>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</si>
  <si>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</si>
  <si>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</si>
  <si>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</si>
  <si>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</si>
  <si>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</si>
  <si>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</si>
  <si>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</si>
  <si>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</si>
  <si>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</si>
  <si>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</si>
  <si>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</si>
  <si>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</si>
  <si>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</si>
  <si>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</si>
  <si>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</si>
  <si>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</si>
  <si>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</si>
  <si>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</si>
  <si>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</si>
  <si>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</si>
  <si>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</si>
  <si>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</si>
  <si>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</si>
  <si>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</si>
  <si>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</si>
  <si>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</si>
  <si>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</si>
  <si>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</si>
  <si>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</si>
  <si>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</si>
  <si>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</si>
  <si>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</si>
  <si>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</si>
  <si>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</si>
  <si>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</si>
  <si>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</si>
  <si>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</si>
  <si>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</si>
  <si>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</si>
  <si>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</si>
  <si>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</si>
  <si>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</si>
  <si>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</si>
  <si>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</si>
  <si>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</si>
  <si>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</si>
  <si>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</si>
  <si>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</si>
  <si>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</si>
  <si>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</si>
  <si>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</si>
  <si>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</si>
  <si>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</si>
  <si>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</si>
  <si>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</si>
  <si>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</si>
  <si>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</si>
  <si>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</si>
  <si>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</si>
  <si>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</si>
  <si>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</si>
  <si>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</si>
  <si>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</si>
  <si>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</si>
  <si>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</si>
  <si>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</si>
  <si>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</si>
  <si>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</si>
  <si>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</si>
  <si>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</si>
  <si>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</si>
  <si>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</si>
  <si>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</si>
  <si>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</si>
  <si>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</si>
  <si>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</si>
  <si>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</si>
  <si>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</si>
  <si>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</si>
  <si>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</si>
  <si>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</si>
  <si>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</si>
  <si>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</si>
  <si>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</si>
  <si>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</si>
  <si>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</si>
  <si>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</si>
  <si>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</si>
  <si>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</si>
  <si>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</si>
  <si>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</si>
  <si>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</si>
  <si>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</si>
  <si>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</si>
  <si>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</si>
  <si>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</si>
  <si>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</si>
  <si>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</si>
  <si>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</si>
  <si>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</si>
  <si>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</si>
  <si>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</si>
  <si>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</si>
  <si>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</si>
  <si>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</si>
  <si>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</si>
  <si>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</si>
  <si>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</si>
  <si>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</si>
  <si>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</si>
  <si>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</si>
  <si>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</si>
  <si>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</si>
  <si>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</si>
  <si>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</si>
  <si>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</si>
  <si>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</si>
  <si>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</si>
  <si>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</si>
  <si>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</si>
  <si>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</si>
  <si>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</si>
  <si>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</si>
  <si>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</si>
  <si>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</si>
  <si>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</si>
  <si>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</si>
  <si>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</si>
  <si>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</si>
  <si>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</si>
  <si>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</si>
  <si>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</si>
  <si>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</si>
  <si>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</si>
  <si>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</si>
  <si>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</si>
  <si>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</si>
  <si>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</si>
  <si>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</si>
  <si>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</si>
  <si>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</si>
  <si>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</si>
  <si>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</si>
  <si>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</si>
  <si>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</si>
  <si>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</si>
  <si>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</si>
  <si>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</si>
  <si>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</si>
  <si>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</si>
  <si>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</si>
  <si>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</si>
  <si>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</si>
  <si>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</si>
  <si>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</si>
  <si>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</si>
  <si>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</si>
  <si>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</si>
  <si>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</si>
  <si>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</si>
  <si>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</si>
  <si>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</si>
  <si>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</si>
  <si>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</si>
  <si>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</si>
  <si>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</si>
  <si>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</si>
  <si>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</si>
  <si>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</si>
  <si>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</si>
  <si>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</si>
  <si>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</si>
  <si>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</si>
  <si>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</si>
  <si>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</si>
  <si>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</si>
  <si>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</si>
  <si>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</si>
  <si>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</si>
  <si>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</si>
  <si>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</si>
  <si>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</si>
  <si>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</si>
  <si>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</si>
  <si>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</si>
  <si>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</si>
  <si>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</si>
  <si>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</si>
  <si>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</si>
  <si>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</si>
  <si>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</si>
  <si>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</si>
  <si>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</si>
  <si>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</si>
  <si>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</si>
  <si>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</si>
  <si>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</si>
  <si>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</si>
  <si>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</si>
  <si>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</si>
  <si>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</si>
  <si>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</si>
  <si>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</si>
  <si>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</si>
  <si>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</si>
  <si>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</si>
  <si>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</si>
  <si>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</si>
  <si>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</si>
  <si>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</si>
  <si>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</si>
  <si>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</si>
  <si>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</si>
  <si>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</si>
  <si>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</si>
  <si>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</si>
  <si>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</si>
  <si>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</si>
  <si>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</si>
  <si>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</si>
  <si>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</si>
  <si>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</si>
  <si>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</si>
  <si>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</si>
  <si>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</si>
  <si>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</si>
  <si>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</si>
  <si>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</si>
  <si>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</si>
  <si>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</si>
  <si>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</si>
  <si>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</si>
  <si>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</si>
  <si>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</si>
  <si>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</si>
  <si>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</si>
  <si>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</si>
  <si>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</si>
  <si>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</si>
  <si>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</si>
  <si>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</si>
  <si>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</si>
  <si>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</si>
  <si>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</si>
  <si>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</si>
  <si>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</si>
  <si>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</si>
  <si>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</si>
  <si>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</si>
  <si>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</si>
  <si>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</si>
  <si>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</si>
  <si>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</si>
  <si>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</si>
  <si>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</si>
  <si>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</si>
  <si>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</si>
  <si>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</si>
  <si>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</si>
  <si>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</si>
  <si>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</si>
  <si>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</si>
  <si>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</si>
  <si>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</si>
  <si>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</si>
  <si>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</si>
  <si>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</si>
  <si>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</si>
  <si>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</si>
  <si>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</si>
  <si>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</si>
  <si>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</si>
  <si>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</si>
  <si>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</si>
  <si>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</si>
  <si>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</si>
  <si>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</si>
  <si>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t>[Nosaukums]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</si>
  <si>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</si>
  <si>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</si>
  <si>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</si>
  <si>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</si>
  <si>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</si>
  <si>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</si>
  <si>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</si>
  <si>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</si>
  <si>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</si>
  <si>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</si>
  <si>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</si>
  <si>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</si>
  <si>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</si>
  <si>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</si>
  <si>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</si>
  <si>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</si>
  <si>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</si>
  <si>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stundas likmi.</t>
    </r>
  </si>
  <si>
    <r>
      <t xml:space="preserve">Gadījumos, kad elektroniskā rīka lietotājam nav pieejama informācija par konkrētu preču skaitu, tabulā iespējams norādīt informāciju par preču grupu, </t>
    </r>
    <r>
      <rPr>
        <b/>
        <sz val="12"/>
        <color theme="1"/>
        <rFont val="Times New Roman"/>
        <family val="1"/>
      </rPr>
      <t>3.kolonnā</t>
    </r>
    <r>
      <rPr>
        <sz val="12"/>
        <color theme="1"/>
        <rFont val="Times New Roman"/>
        <family val="1"/>
        <charset val="186"/>
      </rPr>
      <t xml:space="preserve"> " Aprēķina veids" izvēloties aprēķina veidu, </t>
    </r>
    <r>
      <rPr>
        <b/>
        <sz val="12"/>
        <color theme="1"/>
        <rFont val="Times New Roman"/>
        <family val="1"/>
      </rPr>
      <t>4</t>
    </r>
    <r>
      <rPr>
        <b/>
        <sz val="12"/>
        <color theme="1"/>
        <rFont val="Times New Roman"/>
        <family val="1"/>
        <charset val="186"/>
      </rPr>
      <t>.kolonnā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rPr>
      <t>5</t>
    </r>
    <r>
      <rPr>
        <b/>
        <sz val="12"/>
        <color theme="1"/>
        <rFont val="Times New Roman"/>
        <family val="1"/>
        <charset val="186"/>
      </rPr>
      <t>.kolonnā</t>
    </r>
    <r>
      <rPr>
        <sz val="12"/>
        <color theme="1"/>
        <rFont val="Times New Roman"/>
        <family val="1"/>
        <charset val="186"/>
      </rPr>
      <t xml:space="preserve"> " Vienības cena, EUR" norādot konkrētās izmaksas par vienību un                               </t>
    </r>
    <r>
      <rPr>
        <b/>
        <sz val="12"/>
        <color theme="1"/>
        <rFont val="Times New Roman"/>
        <family val="1"/>
      </rPr>
      <t>6</t>
    </r>
    <r>
      <rPr>
        <b/>
        <sz val="12"/>
        <color theme="1"/>
        <rFont val="Times New Roman"/>
        <family val="1"/>
        <charset val="186"/>
      </rPr>
      <t>.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7. kolonnā</t>
    </r>
    <r>
      <rPr>
        <sz val="12"/>
        <color theme="1"/>
        <rFont val="Times New Roman"/>
        <family val="1"/>
        <charset val="186"/>
      </rPr>
      <t xml:space="preserve"> "Starpsumma, EUR" aprēķinātās izmaksas atbilst reālajām izmaksām mēnesī.</t>
    </r>
  </si>
  <si>
    <r>
      <t xml:space="preserve">Izklājlapu </t>
    </r>
    <r>
      <rPr>
        <sz val="12"/>
        <color rgb="FF0000FF"/>
        <rFont val="Times New Roman"/>
        <family val="1"/>
        <charset val="186"/>
      </rPr>
      <t>"Preču izmaksas"</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</si>
  <si>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Izklājlapu</t>
    </r>
    <r>
      <rPr>
        <sz val="12"/>
        <color rgb="FF0000FF"/>
        <rFont val="Times New Roman"/>
        <family val="1"/>
        <charset val="186"/>
      </rPr>
      <t xml:space="preserve"> "Pakalpojumu izmaksas"</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izmaksu detalizēts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</si>
  <si>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izmaksu  detalizēts aprēķins"</t>
  </si>
  <si>
    <r>
      <t>Izklājlapu</t>
    </r>
    <r>
      <rPr>
        <sz val="12"/>
        <color rgb="FF0000FF"/>
        <rFont val="Times New Roman"/>
        <family val="1"/>
        <charset val="186"/>
      </rPr>
      <t xml:space="preserve"> "Izmitināšanas izmaksas"</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</si>
  <si>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 xml:space="preserve">3.kolonnāobligāti </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</si>
  <si>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Transporta izmaksu kopsumma izvēlētajā aprēķinu periodā, EUR</t>
  </si>
  <si>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t>
    </r>
    <r>
      <rPr>
        <sz val="12"/>
        <color rgb="FF0000FF"/>
        <rFont val="Times New Roman"/>
        <family val="1"/>
      </rPr>
      <t>"Ievadiet informāciju par braucienu"</t>
    </r>
    <r>
      <rPr>
        <sz val="12"/>
        <color theme="1"/>
        <rFont val="Times New Roman"/>
        <family val="1"/>
        <charset val="186"/>
      </rPr>
      <t xml:space="preserve"> jāevada informāciju par braucienu, kas veikts ar individuālo transporta līdzekli.</t>
    </r>
  </si>
  <si>
    <t>Par pakalpojumu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</si>
</sst>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46"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
      <b/>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403">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164" fontId="17" fillId="0" borderId="10" xfId="1" applyFont="1" applyBorder="1" applyAlignment="1" applyProtection="1">
      <alignment wrapText="1"/>
      <protection hidden="1"/>
    </xf>
    <xf numFmtId="164" fontId="17" fillId="0" borderId="11" xfId="1" applyFont="1" applyBorder="1" applyProtection="1">
      <protection hidden="1"/>
    </xf>
    <xf numFmtId="164" fontId="17" fillId="0" borderId="12" xfId="1" applyFont="1" applyBorder="1" applyProtection="1">
      <protection hidden="1"/>
    </xf>
    <xf numFmtId="164" fontId="17" fillId="0" borderId="5" xfId="1" applyFont="1" applyFill="1" applyBorder="1" applyProtection="1">
      <protection hidden="1"/>
    </xf>
    <xf numFmtId="164" fontId="17" fillId="0" borderId="0" xfId="1" applyFont="1" applyFill="1" applyBorder="1" applyProtection="1">
      <protection hidden="1"/>
    </xf>
    <xf numFmtId="164" fontId="17" fillId="0" borderId="6" xfId="1" applyFont="1" applyFill="1" applyBorder="1" applyProtection="1">
      <protection hidden="1"/>
    </xf>
    <xf numFmtId="164" fontId="17" fillId="0" borderId="5" xfId="1" applyFont="1" applyBorder="1" applyProtection="1">
      <protection hidden="1"/>
    </xf>
    <xf numFmtId="164" fontId="17" fillId="0" borderId="0" xfId="1" applyFont="1" applyBorder="1" applyProtection="1">
      <protection hidden="1"/>
    </xf>
    <xf numFmtId="164" fontId="17" fillId="0" borderId="6" xfId="1" applyFont="1" applyBorder="1" applyProtection="1">
      <protection hidden="1"/>
    </xf>
    <xf numFmtId="164" fontId="17" fillId="0" borderId="7" xfId="1" applyFont="1" applyBorder="1" applyProtection="1">
      <protection hidden="1"/>
    </xf>
    <xf numFmtId="164" fontId="17" fillId="0" borderId="8" xfId="1" applyFont="1" applyBorder="1" applyProtection="1">
      <protection hidden="1"/>
    </xf>
    <xf numFmtId="164" fontId="17" fillId="0" borderId="9" xfId="1" applyFont="1" applyBorder="1" applyProtection="1">
      <protection hidden="1"/>
    </xf>
    <xf numFmtId="164" fontId="29" fillId="0" borderId="2" xfId="1" applyFont="1" applyBorder="1" applyProtection="1">
      <protection hidden="1"/>
    </xf>
    <xf numFmtId="164" fontId="29" fillId="0" borderId="3" xfId="1" applyFont="1" applyBorder="1" applyProtection="1">
      <protection hidden="1"/>
    </xf>
    <xf numFmtId="164" fontId="29" fillId="0" borderId="4" xfId="1" applyFont="1" applyBorder="1" applyProtection="1">
      <protection hidden="1"/>
    </xf>
    <xf numFmtId="164" fontId="17" fillId="0" borderId="11" xfId="1" applyFont="1" applyBorder="1" applyAlignment="1" applyProtection="1">
      <alignment wrapText="1"/>
      <protection hidden="1"/>
    </xf>
    <xf numFmtId="164"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164" fontId="29" fillId="0" borderId="7" xfId="0" applyNumberFormat="1" applyFont="1" applyBorder="1" applyProtection="1">
      <protection hidden="1"/>
    </xf>
    <xf numFmtId="164" fontId="29" fillId="0" borderId="8" xfId="0" applyNumberFormat="1" applyFont="1" applyBorder="1" applyProtection="1">
      <protection hidden="1"/>
    </xf>
    <xf numFmtId="164" fontId="29" fillId="0" borderId="9" xfId="0" applyNumberFormat="1" applyFont="1" applyBorder="1" applyProtection="1">
      <protection hidden="1"/>
    </xf>
    <xf numFmtId="164" fontId="33" fillId="9" borderId="6" xfId="1" applyFont="1" applyFill="1" applyBorder="1" applyProtection="1">
      <protection hidden="1"/>
    </xf>
    <xf numFmtId="164" fontId="34" fillId="9" borderId="6" xfId="1" applyFont="1" applyFill="1" applyBorder="1" applyProtection="1">
      <protection hidden="1"/>
    </xf>
    <xf numFmtId="164" fontId="33" fillId="9" borderId="11" xfId="1" applyFont="1" applyFill="1" applyBorder="1" applyProtection="1">
      <protection hidden="1"/>
    </xf>
    <xf numFmtId="164" fontId="33" fillId="9" borderId="12" xfId="1" applyFont="1" applyFill="1" applyBorder="1" applyProtection="1">
      <protection hidden="1"/>
    </xf>
    <xf numFmtId="164" fontId="32" fillId="0" borderId="6" xfId="1" applyFont="1" applyBorder="1" applyProtection="1">
      <protection hidden="1"/>
    </xf>
    <xf numFmtId="164" fontId="32" fillId="0" borderId="9" xfId="1" applyFont="1" applyBorder="1" applyProtection="1">
      <protection hidden="1"/>
    </xf>
    <xf numFmtId="164" fontId="29" fillId="0" borderId="7" xfId="1" applyFont="1" applyBorder="1" applyProtection="1">
      <protection hidden="1"/>
    </xf>
    <xf numFmtId="164" fontId="29" fillId="0" borderId="8" xfId="1" applyFont="1" applyBorder="1" applyProtection="1">
      <protection hidden="1"/>
    </xf>
    <xf numFmtId="164" fontId="29" fillId="0" borderId="9" xfId="1" applyFont="1" applyBorder="1" applyProtection="1">
      <protection hidden="1"/>
    </xf>
    <xf numFmtId="164" fontId="28" fillId="0" borderId="0" xfId="1" applyFont="1" applyBorder="1" applyProtection="1">
      <protection hidden="1"/>
    </xf>
    <xf numFmtId="164" fontId="28" fillId="0" borderId="8" xfId="1" applyFont="1" applyBorder="1" applyProtection="1">
      <protection hidden="1"/>
    </xf>
    <xf numFmtId="164" fontId="29" fillId="0" borderId="0" xfId="0" applyNumberFormat="1" applyFont="1" applyProtection="1">
      <protection hidden="1"/>
    </xf>
    <xf numFmtId="164" fontId="29" fillId="0" borderId="0" xfId="1" applyFont="1" applyBorder="1" applyProtection="1">
      <protection hidden="1"/>
    </xf>
    <xf numFmtId="164" fontId="33" fillId="9" borderId="0" xfId="1" applyFont="1" applyFill="1" applyBorder="1" applyProtection="1">
      <protection hidden="1"/>
    </xf>
    <xf numFmtId="164" fontId="29" fillId="0" borderId="2" xfId="0" applyNumberFormat="1" applyFont="1" applyBorder="1" applyProtection="1">
      <protection hidden="1"/>
    </xf>
    <xf numFmtId="164" fontId="29" fillId="0" borderId="3" xfId="0" applyNumberFormat="1" applyFont="1" applyBorder="1" applyProtection="1">
      <protection hidden="1"/>
    </xf>
    <xf numFmtId="164" fontId="29" fillId="0" borderId="4" xfId="0" applyNumberFormat="1" applyFont="1" applyBorder="1" applyProtection="1">
      <protection hidden="1"/>
    </xf>
    <xf numFmtId="164" fontId="33" fillId="9" borderId="0" xfId="1" applyFont="1" applyFill="1" applyBorder="1" applyAlignment="1" applyProtection="1">
      <alignment vertical="center"/>
      <protection hidden="1"/>
    </xf>
    <xf numFmtId="164" fontId="33" fillId="9" borderId="5" xfId="1" applyFont="1" applyFill="1" applyBorder="1" applyAlignment="1" applyProtection="1">
      <alignment vertical="center"/>
      <protection hidden="1"/>
    </xf>
    <xf numFmtId="164" fontId="33" fillId="9" borderId="6" xfId="1" applyFont="1" applyFill="1" applyBorder="1" applyAlignment="1" applyProtection="1">
      <alignment vertical="center"/>
      <protection hidden="1"/>
    </xf>
    <xf numFmtId="164" fontId="29" fillId="0" borderId="15" xfId="0" applyNumberFormat="1" applyFont="1" applyBorder="1" applyProtection="1">
      <protection hidden="1"/>
    </xf>
    <xf numFmtId="164" fontId="29" fillId="0" borderId="13" xfId="0" applyNumberFormat="1" applyFont="1" applyBorder="1" applyProtection="1">
      <protection hidden="1"/>
    </xf>
    <xf numFmtId="164" fontId="35" fillId="0" borderId="21" xfId="1" applyFont="1" applyBorder="1" applyProtection="1">
      <protection hidden="1"/>
    </xf>
    <xf numFmtId="164" fontId="35" fillId="0" borderId="24" xfId="1" applyFont="1" applyBorder="1" applyProtection="1">
      <protection hidden="1"/>
    </xf>
    <xf numFmtId="164" fontId="34" fillId="9" borderId="15" xfId="1" applyFont="1" applyFill="1" applyBorder="1" applyProtection="1">
      <protection hidden="1"/>
    </xf>
    <xf numFmtId="164" fontId="34" fillId="9" borderId="15" xfId="1" applyFont="1" applyFill="1" applyBorder="1" applyAlignment="1" applyProtection="1">
      <alignment horizontal="center"/>
      <protection hidden="1"/>
    </xf>
    <xf numFmtId="164" fontId="34" fillId="9" borderId="0" xfId="1" applyFont="1" applyFill="1" applyBorder="1" applyAlignment="1" applyProtection="1">
      <alignment horizontal="center"/>
      <protection hidden="1"/>
    </xf>
    <xf numFmtId="164" fontId="33" fillId="9" borderId="15" xfId="1" applyFont="1" applyFill="1" applyBorder="1" applyAlignment="1" applyProtection="1">
      <alignment horizontal="center"/>
      <protection hidden="1"/>
    </xf>
    <xf numFmtId="164" fontId="33" fillId="9" borderId="0" xfId="1" applyFont="1" applyFill="1" applyBorder="1" applyAlignment="1" applyProtection="1">
      <alignment horizontal="center"/>
      <protection hidden="1"/>
    </xf>
    <xf numFmtId="164" fontId="34" fillId="9" borderId="5" xfId="1" applyFont="1" applyFill="1" applyBorder="1" applyAlignment="1" applyProtection="1">
      <alignment horizontal="center"/>
      <protection hidden="1"/>
    </xf>
    <xf numFmtId="164" fontId="17" fillId="7" borderId="11" xfId="1" applyFont="1" applyFill="1" applyBorder="1" applyProtection="1">
      <protection locked="0" hidden="1"/>
    </xf>
    <xf numFmtId="164"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164"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164"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164" fontId="35" fillId="0" borderId="0" xfId="0" applyNumberFormat="1" applyFont="1" applyProtection="1">
      <protection hidden="1"/>
    </xf>
    <xf numFmtId="10" fontId="17" fillId="7" borderId="21" xfId="2" applyNumberFormat="1" applyFont="1" applyFill="1" applyBorder="1" applyProtection="1">
      <protection locked="0" hidden="1"/>
    </xf>
    <xf numFmtId="164"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164" fontId="17" fillId="7" borderId="16" xfId="1" applyFont="1" applyFill="1" applyBorder="1" applyProtection="1">
      <protection locked="0" hidden="1"/>
    </xf>
    <xf numFmtId="164"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164"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164" fontId="17" fillId="7" borderId="9" xfId="1" applyFont="1" applyFill="1" applyBorder="1" applyProtection="1">
      <protection locked="0" hidden="1"/>
    </xf>
    <xf numFmtId="0" fontId="17" fillId="4" borderId="8" xfId="0" applyFont="1" applyFill="1" applyBorder="1" applyProtection="1">
      <protection locked="0" hidden="1"/>
    </xf>
    <xf numFmtId="164" fontId="32" fillId="4" borderId="15" xfId="1" applyFont="1" applyFill="1" applyBorder="1" applyProtection="1">
      <protection locked="0" hidden="1"/>
    </xf>
    <xf numFmtId="164" fontId="32" fillId="7" borderId="15" xfId="1" applyFont="1" applyFill="1" applyBorder="1" applyAlignment="1" applyProtection="1">
      <alignment horizontal="center"/>
      <protection locked="0" hidden="1"/>
    </xf>
    <xf numFmtId="164" fontId="32" fillId="7" borderId="0" xfId="1" applyFont="1" applyFill="1" applyBorder="1" applyAlignment="1" applyProtection="1">
      <alignment horizontal="center"/>
      <protection locked="0" hidden="1"/>
    </xf>
    <xf numFmtId="164" fontId="32" fillId="7" borderId="5" xfId="1" applyFont="1" applyFill="1" applyBorder="1" applyAlignment="1" applyProtection="1">
      <alignment horizontal="center"/>
      <protection locked="0" hidden="1"/>
    </xf>
    <xf numFmtId="164" fontId="32" fillId="4" borderId="13" xfId="1" applyFont="1" applyFill="1" applyBorder="1" applyProtection="1">
      <protection locked="0" hidden="1"/>
    </xf>
    <xf numFmtId="164" fontId="32" fillId="7" borderId="13" xfId="1" applyFont="1" applyFill="1" applyBorder="1" applyAlignment="1" applyProtection="1">
      <alignment horizontal="center"/>
      <protection locked="0" hidden="1"/>
    </xf>
    <xf numFmtId="164" fontId="32" fillId="7" borderId="8" xfId="1" applyFont="1" applyFill="1" applyBorder="1" applyAlignment="1" applyProtection="1">
      <alignment horizontal="center"/>
      <protection locked="0" hidden="1"/>
    </xf>
    <xf numFmtId="164"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164"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164" fontId="38" fillId="0" borderId="0" xfId="1" applyFont="1" applyFill="1" applyProtection="1">
      <protection hidden="1"/>
    </xf>
    <xf numFmtId="164" fontId="38" fillId="0" borderId="0" xfId="0" applyNumberFormat="1" applyFont="1" applyProtection="1">
      <protection hidden="1"/>
    </xf>
    <xf numFmtId="0" fontId="13" fillId="0" borderId="0" xfId="0" applyFont="1" applyProtection="1">
      <protection hidden="1"/>
    </xf>
    <xf numFmtId="164" fontId="13" fillId="0" borderId="0" xfId="1" applyFont="1" applyFill="1" applyBorder="1" applyProtection="1">
      <protection hidden="1"/>
    </xf>
    <xf numFmtId="0" fontId="13" fillId="0" borderId="0" xfId="0" applyFont="1" applyAlignment="1" applyProtection="1">
      <alignment horizontal="center" vertical="center"/>
      <protection hidden="1"/>
    </xf>
    <xf numFmtId="164"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164"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164"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164"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164" fontId="42" fillId="0" borderId="0" xfId="0" applyNumberFormat="1" applyFont="1" applyProtection="1">
      <protection hidden="1"/>
    </xf>
    <xf numFmtId="164" fontId="38" fillId="0" borderId="0" xfId="1" applyFont="1" applyFill="1" applyBorder="1" applyProtection="1">
      <protection hidden="1"/>
    </xf>
    <xf numFmtId="164" fontId="33" fillId="9" borderId="0" xfId="1" applyFont="1" applyFill="1" applyAlignment="1" applyProtection="1">
      <alignment horizontal="center" vertical="center" wrapText="1"/>
      <protection hidden="1"/>
    </xf>
    <xf numFmtId="164" fontId="17" fillId="7" borderId="0" xfId="1" applyFont="1" applyFill="1" applyProtection="1">
      <protection locked="0" hidden="1"/>
    </xf>
    <xf numFmtId="165" fontId="33" fillId="9" borderId="0" xfId="1" applyNumberFormat="1" applyFont="1" applyFill="1" applyProtection="1">
      <protection hidden="1"/>
    </xf>
    <xf numFmtId="165" fontId="17" fillId="7" borderId="0" xfId="1" applyNumberFormat="1" applyFont="1" applyFill="1" applyProtection="1">
      <protection locked="0" hidden="1"/>
    </xf>
    <xf numFmtId="165" fontId="17" fillId="7" borderId="8" xfId="1" applyNumberFormat="1" applyFont="1" applyFill="1" applyBorder="1" applyProtection="1">
      <protection locked="0" hidden="1"/>
    </xf>
    <xf numFmtId="164" fontId="41" fillId="0" borderId="15" xfId="1" applyFont="1" applyBorder="1" applyAlignment="1" applyProtection="1">
      <alignment horizontal="center"/>
      <protection hidden="1"/>
    </xf>
    <xf numFmtId="164" fontId="43" fillId="0" borderId="0" xfId="1" applyFont="1" applyFill="1" applyBorder="1" applyAlignment="1" applyProtection="1">
      <alignment horizontal="center"/>
      <protection hidden="1"/>
    </xf>
    <xf numFmtId="164" fontId="43" fillId="0" borderId="15" xfId="1" applyFont="1" applyFill="1" applyBorder="1" applyAlignment="1" applyProtection="1">
      <alignment horizontal="center"/>
      <protection hidden="1"/>
    </xf>
    <xf numFmtId="164" fontId="41" fillId="0" borderId="0" xfId="1" applyFont="1" applyBorder="1" applyAlignment="1" applyProtection="1">
      <alignment horizontal="center"/>
      <protection hidden="1"/>
    </xf>
    <xf numFmtId="164"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31" fillId="0" borderId="0" xfId="3" applyFont="1" applyProtection="1">
      <protection locked="0" hidden="1"/>
    </xf>
    <xf numFmtId="0" fontId="24" fillId="0" borderId="0" xfId="0" applyFont="1" applyProtection="1">
      <protection locked="0" hidden="1"/>
    </xf>
    <xf numFmtId="0" fontId="20" fillId="0" borderId="0" xfId="0" applyFont="1" applyProtection="1">
      <protection locked="0"/>
    </xf>
    <xf numFmtId="0" fontId="22" fillId="0" borderId="0" xfId="3" applyFont="1" applyProtection="1">
      <protection locked="0"/>
    </xf>
    <xf numFmtId="0" fontId="23" fillId="0" borderId="0" xfId="0" applyFont="1" applyProtection="1">
      <protection locked="0" hidden="1"/>
    </xf>
    <xf numFmtId="0" fontId="17" fillId="5" borderId="7" xfId="0" applyFont="1" applyFill="1" applyBorder="1" applyAlignment="1" applyProtection="1">
      <alignment vertical="center" wrapText="1"/>
      <protection hidden="1"/>
    </xf>
    <xf numFmtId="0" fontId="17" fillId="5" borderId="8" xfId="0" applyFont="1" applyFill="1" applyBorder="1" applyAlignment="1" applyProtection="1">
      <alignment vertical="center" wrapText="1"/>
      <protection hidden="1"/>
    </xf>
    <xf numFmtId="0" fontId="17" fillId="5" borderId="9" xfId="0" applyFont="1" applyFill="1" applyBorder="1" applyAlignment="1" applyProtection="1">
      <alignment vertical="center" wrapText="1"/>
      <protection hidden="1"/>
    </xf>
    <xf numFmtId="0" fontId="45" fillId="0" borderId="0" xfId="0" applyFont="1" applyAlignment="1" applyProtection="1">
      <alignment horizontal="right"/>
      <protection hidden="1"/>
    </xf>
    <xf numFmtId="164" fontId="45" fillId="0" borderId="0" xfId="0" applyNumberFormat="1" applyFont="1" applyProtection="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Hipersaite" xfId="3" builtinId="8"/>
    <cellStyle name="Komats" xfId="1" builtinId="3"/>
    <cellStyle name="Parasts" xfId="0" builtinId="0"/>
    <cellStyle name="Procenti" xfId="2" builtinId="5"/>
  </cellStyles>
  <dxfs count="1">
    <dxf>
      <fill>
        <patternFill>
          <bgColor rgb="FFFF0000"/>
        </patternFill>
      </fill>
    </dxf>
  </dxfs>
  <tableStyles count="0" defaultTableStyle="TableStyleMedium2" defaultPivotStyle="PivotStyleLight16"/>
  <colors>
    <mruColors>
      <color rgb="FF0000FF"/>
      <color rgb="FFCCFFCC"/>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tabSelected="1" zoomScaleNormal="100" workbookViewId="0">
      <selection activeCell="B6" sqref="B6:H6"/>
    </sheetView>
  </sheetViews>
  <sheetFormatPr defaultColWidth="8.88671875" defaultRowHeight="14.4" x14ac:dyDescent="0.3"/>
  <cols>
    <col min="8" max="8" width="20.109375" customWidth="1"/>
  </cols>
  <sheetData>
    <row r="4" spans="2:8" x14ac:dyDescent="0.3">
      <c r="B4" s="79"/>
      <c r="C4" s="79"/>
      <c r="D4" s="79"/>
      <c r="E4" s="79"/>
      <c r="F4" s="79"/>
      <c r="G4" s="79"/>
      <c r="H4" s="79"/>
    </row>
    <row r="5" spans="2:8" ht="24.6" x14ac:dyDescent="0.4">
      <c r="B5" s="326" t="s">
        <v>0</v>
      </c>
      <c r="C5" s="326"/>
      <c r="D5" s="326"/>
      <c r="E5" s="326"/>
      <c r="F5" s="326"/>
      <c r="G5" s="326"/>
      <c r="H5" s="326"/>
    </row>
    <row r="6" spans="2:8" ht="133.94999999999999" customHeight="1" x14ac:dyDescent="0.3">
      <c r="B6" s="327" t="s">
        <v>288</v>
      </c>
      <c r="C6" s="327"/>
      <c r="D6" s="327"/>
      <c r="E6" s="327"/>
      <c r="F6" s="327"/>
      <c r="G6" s="327"/>
      <c r="H6" s="327"/>
    </row>
    <row r="7" spans="2:8" ht="27.6" x14ac:dyDescent="0.45">
      <c r="B7" s="328" t="s">
        <v>1</v>
      </c>
      <c r="C7" s="328"/>
      <c r="D7" s="328"/>
      <c r="E7" s="328"/>
      <c r="F7" s="328"/>
      <c r="G7" s="328"/>
      <c r="H7" s="328"/>
    </row>
    <row r="8" spans="2:8" ht="27.6" x14ac:dyDescent="0.45">
      <c r="B8" s="328" t="s">
        <v>2</v>
      </c>
      <c r="C8" s="328"/>
      <c r="D8" s="328"/>
      <c r="E8" s="328"/>
      <c r="F8" s="328"/>
      <c r="G8" s="328"/>
      <c r="H8" s="328"/>
    </row>
    <row r="9" spans="2:8" x14ac:dyDescent="0.3">
      <c r="B9" s="79"/>
      <c r="C9" s="79"/>
      <c r="D9" s="79"/>
      <c r="E9" s="79"/>
      <c r="F9" s="79"/>
      <c r="G9" s="79"/>
      <c r="H9" s="79"/>
    </row>
    <row r="10" spans="2:8" x14ac:dyDescent="0.3">
      <c r="B10" s="79"/>
      <c r="C10" s="79"/>
      <c r="D10" s="79"/>
      <c r="E10" s="79"/>
      <c r="F10" s="79"/>
      <c r="G10" s="79"/>
      <c r="H10" s="79"/>
    </row>
    <row r="11" spans="2:8" x14ac:dyDescent="0.3">
      <c r="B11" s="79"/>
      <c r="C11" s="79"/>
      <c r="D11" s="79"/>
      <c r="E11" s="79"/>
      <c r="F11" s="79"/>
      <c r="G11" s="79"/>
      <c r="H11" s="79"/>
    </row>
    <row r="12" spans="2:8" x14ac:dyDescent="0.3">
      <c r="B12" s="79"/>
      <c r="C12" s="79"/>
      <c r="D12" s="79"/>
      <c r="E12" s="79"/>
      <c r="F12" s="79"/>
      <c r="G12" s="79"/>
      <c r="H12" s="79"/>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topLeftCell="A10" workbookViewId="0">
      <selection activeCell="B4" sqref="B4"/>
    </sheetView>
  </sheetViews>
  <sheetFormatPr defaultColWidth="9.109375" defaultRowHeight="13.2" outlineLevelRow="2" outlineLevelCol="1" x14ac:dyDescent="0.25"/>
  <cols>
    <col min="1" max="1" width="11.44140625" style="80" customWidth="1"/>
    <col min="2" max="2" width="8.5546875" style="80" customWidth="1"/>
    <col min="3" max="3" width="27.44140625" style="80" customWidth="1"/>
    <col min="4" max="4" width="23.88671875" style="255" customWidth="1"/>
    <col min="5" max="5" width="12.44140625" style="80" bestFit="1" customWidth="1" outlineLevel="1"/>
    <col min="6" max="6" width="9.33203125" style="80" bestFit="1" customWidth="1" outlineLevel="1"/>
    <col min="7" max="7" width="12.5546875" style="80" customWidth="1"/>
    <col min="8" max="10" width="9.33203125" style="80" bestFit="1" customWidth="1"/>
    <col min="11" max="11" width="10.88671875" style="80" bestFit="1" customWidth="1"/>
    <col min="12" max="12" width="9.33203125" style="80" bestFit="1" customWidth="1"/>
    <col min="13" max="14" width="9.109375" style="80"/>
    <col min="15" max="15" width="11.33203125" style="80" customWidth="1"/>
    <col min="16" max="16" width="11.109375" style="80" customWidth="1"/>
    <col min="17" max="17" width="11.5546875" style="80" customWidth="1"/>
    <col min="18" max="18" width="12.109375" style="80" customWidth="1"/>
    <col min="19" max="19" width="11.44140625" style="80" customWidth="1"/>
    <col min="20" max="16384" width="9.109375" style="80"/>
  </cols>
  <sheetData>
    <row r="1" spans="1:22" x14ac:dyDescent="0.25">
      <c r="D1" s="80"/>
    </row>
    <row r="2" spans="1:22" ht="21" x14ac:dyDescent="0.4">
      <c r="A2" s="81"/>
      <c r="B2" s="82" t="s">
        <v>9</v>
      </c>
      <c r="C2" s="83" t="str">
        <f>Titullapa!$B$6</f>
        <v>[Nosaukums]</v>
      </c>
      <c r="D2" s="81"/>
      <c r="O2" s="289"/>
      <c r="P2" s="289"/>
      <c r="Q2" s="289"/>
      <c r="R2" s="289"/>
      <c r="S2" s="289"/>
      <c r="T2" s="289"/>
      <c r="U2" s="289"/>
      <c r="V2" s="289"/>
    </row>
    <row r="3" spans="1:22" ht="21" x14ac:dyDescent="0.4">
      <c r="A3" s="81"/>
      <c r="B3" s="82" t="s">
        <v>10</v>
      </c>
      <c r="C3" s="83" t="str">
        <f>Saturs!C14</f>
        <v>VI Modulis: Administrēšanas izmaksas</v>
      </c>
      <c r="D3" s="81"/>
      <c r="O3" s="289"/>
      <c r="P3" s="289"/>
      <c r="Q3" s="289"/>
      <c r="R3" s="289"/>
      <c r="S3" s="289"/>
      <c r="T3" s="289"/>
      <c r="U3" s="289"/>
      <c r="V3" s="289"/>
    </row>
    <row r="4" spans="1:22" ht="21" x14ac:dyDescent="0.4">
      <c r="A4" s="81"/>
      <c r="B4" s="316" t="s">
        <v>11</v>
      </c>
      <c r="C4" s="317"/>
      <c r="D4" s="81"/>
      <c r="O4" s="289"/>
      <c r="P4" s="289"/>
      <c r="Q4" s="289"/>
      <c r="R4" s="289"/>
      <c r="S4" s="289"/>
      <c r="T4" s="289"/>
      <c r="U4" s="289"/>
      <c r="V4" s="289"/>
    </row>
    <row r="5" spans="1:22" ht="21" x14ac:dyDescent="0.4">
      <c r="A5" s="81"/>
      <c r="B5" s="81"/>
      <c r="C5" s="81"/>
      <c r="D5" s="81"/>
      <c r="O5" s="289"/>
      <c r="P5" s="289"/>
      <c r="Q5" s="289"/>
      <c r="R5" s="289"/>
      <c r="S5" s="289"/>
      <c r="T5" s="289"/>
      <c r="U5" s="289"/>
      <c r="V5" s="289"/>
    </row>
    <row r="6" spans="1:22" ht="21" x14ac:dyDescent="0.4">
      <c r="A6" s="81"/>
      <c r="B6" s="87" t="s">
        <v>13</v>
      </c>
      <c r="C6" s="81"/>
      <c r="D6" s="81"/>
      <c r="O6" s="289"/>
      <c r="P6" s="289"/>
      <c r="Q6" s="289"/>
      <c r="R6" s="289"/>
      <c r="S6" s="289"/>
      <c r="T6" s="289"/>
      <c r="U6" s="289"/>
      <c r="V6" s="289"/>
    </row>
    <row r="7" spans="1:22" ht="15.6" x14ac:dyDescent="0.3">
      <c r="D7" s="88" t="s">
        <v>14</v>
      </c>
      <c r="E7" s="40" t="s">
        <v>17</v>
      </c>
      <c r="F7" s="40"/>
      <c r="G7" s="40"/>
      <c r="H7" s="40"/>
      <c r="I7" s="40"/>
      <c r="J7" s="40"/>
      <c r="K7" s="40"/>
      <c r="L7" s="40"/>
      <c r="M7" s="40"/>
      <c r="N7" s="40"/>
      <c r="O7" s="288"/>
      <c r="P7" s="289"/>
      <c r="Q7" s="289"/>
      <c r="R7" s="289"/>
      <c r="S7" s="289"/>
      <c r="T7" s="289"/>
      <c r="U7" s="289"/>
      <c r="V7" s="289"/>
    </row>
    <row r="8" spans="1:22" ht="15.6" x14ac:dyDescent="0.3">
      <c r="D8" s="89" t="s">
        <v>15</v>
      </c>
      <c r="E8" s="40" t="s">
        <v>267</v>
      </c>
      <c r="F8" s="40"/>
      <c r="G8" s="40"/>
      <c r="H8" s="40"/>
      <c r="I8" s="40"/>
      <c r="J8" s="40"/>
      <c r="K8" s="40"/>
      <c r="L8" s="40"/>
      <c r="M8" s="40"/>
      <c r="N8" s="40"/>
      <c r="O8" s="288"/>
      <c r="P8" s="289"/>
      <c r="Q8" s="289"/>
      <c r="R8" s="289"/>
      <c r="S8" s="289"/>
      <c r="T8" s="289"/>
      <c r="U8" s="289"/>
      <c r="V8" s="289"/>
    </row>
    <row r="9" spans="1:22" ht="15.6" x14ac:dyDescent="0.3">
      <c r="D9" s="90" t="s">
        <v>16</v>
      </c>
      <c r="E9" s="40" t="s">
        <v>268</v>
      </c>
      <c r="F9" s="40"/>
      <c r="G9" s="40"/>
      <c r="H9" s="40"/>
      <c r="I9" s="40"/>
      <c r="J9" s="40"/>
      <c r="K9" s="40"/>
      <c r="L9" s="40"/>
      <c r="M9" s="40"/>
      <c r="N9" s="40"/>
      <c r="O9" s="288"/>
      <c r="P9" s="289"/>
      <c r="Q9" s="289"/>
      <c r="R9" s="289"/>
      <c r="S9" s="289"/>
      <c r="T9" s="289"/>
      <c r="U9" s="289"/>
      <c r="V9" s="289"/>
    </row>
    <row r="10" spans="1:22" ht="15.6" x14ac:dyDescent="0.3">
      <c r="D10" s="40"/>
      <c r="E10" s="40"/>
      <c r="F10" s="40"/>
      <c r="G10" s="40"/>
      <c r="H10" s="40"/>
      <c r="I10" s="40"/>
      <c r="J10" s="40"/>
      <c r="K10" s="40"/>
      <c r="L10" s="40"/>
      <c r="M10" s="40"/>
      <c r="N10" s="40"/>
      <c r="O10" s="288"/>
      <c r="P10" s="289"/>
      <c r="Q10" s="289"/>
      <c r="R10" s="289"/>
      <c r="S10" s="289"/>
      <c r="T10" s="289"/>
      <c r="U10" s="289"/>
      <c r="V10" s="289"/>
    </row>
    <row r="11" spans="1:22" ht="17.399999999999999" x14ac:dyDescent="0.3">
      <c r="B11" s="87" t="s">
        <v>48</v>
      </c>
      <c r="D11" s="80"/>
      <c r="O11" s="289"/>
      <c r="P11" s="289"/>
      <c r="Q11" s="289"/>
      <c r="R11" s="289"/>
      <c r="S11" s="289"/>
      <c r="T11" s="289"/>
      <c r="U11" s="289"/>
      <c r="V11" s="289"/>
    </row>
    <row r="12" spans="1:22" ht="13.8" thickBot="1" x14ac:dyDescent="0.3">
      <c r="D12" s="80"/>
      <c r="O12" s="289"/>
      <c r="P12" s="289"/>
      <c r="Q12" s="289"/>
      <c r="R12" s="289"/>
      <c r="S12" s="289"/>
      <c r="T12" s="289"/>
      <c r="U12" s="289"/>
      <c r="V12" s="289"/>
    </row>
    <row r="13" spans="1:22" ht="11.25" customHeight="1" x14ac:dyDescent="0.25">
      <c r="C13" s="341" t="s">
        <v>283</v>
      </c>
      <c r="D13" s="342"/>
      <c r="E13" s="342"/>
      <c r="F13" s="342"/>
      <c r="G13" s="342"/>
      <c r="H13" s="342"/>
      <c r="I13" s="342"/>
      <c r="J13" s="342"/>
      <c r="K13" s="343"/>
      <c r="O13" s="289"/>
      <c r="P13" s="289"/>
      <c r="Q13" s="289"/>
      <c r="R13" s="289"/>
      <c r="S13" s="289"/>
      <c r="T13" s="289"/>
      <c r="U13" s="289"/>
      <c r="V13" s="289"/>
    </row>
    <row r="14" spans="1:22" ht="15" customHeight="1" x14ac:dyDescent="0.25">
      <c r="C14" s="344"/>
      <c r="D14" s="345"/>
      <c r="E14" s="345"/>
      <c r="F14" s="345"/>
      <c r="G14" s="345"/>
      <c r="H14" s="345"/>
      <c r="I14" s="345"/>
      <c r="J14" s="345"/>
      <c r="K14" s="346"/>
      <c r="O14" s="289"/>
      <c r="P14" s="289"/>
      <c r="Q14" s="289"/>
      <c r="R14" s="289"/>
      <c r="S14" s="289"/>
      <c r="T14" s="289"/>
      <c r="U14" s="289"/>
      <c r="V14" s="289"/>
    </row>
    <row r="15" spans="1:22" ht="15" customHeight="1" x14ac:dyDescent="0.25">
      <c r="C15" s="344"/>
      <c r="D15" s="345"/>
      <c r="E15" s="345"/>
      <c r="F15" s="345"/>
      <c r="G15" s="345"/>
      <c r="H15" s="345"/>
      <c r="I15" s="345"/>
      <c r="J15" s="345"/>
      <c r="K15" s="346"/>
      <c r="O15" s="289"/>
      <c r="P15" s="289"/>
      <c r="Q15" s="289"/>
      <c r="R15" s="289"/>
      <c r="S15" s="289"/>
      <c r="T15" s="289"/>
      <c r="U15" s="289"/>
      <c r="V15" s="289"/>
    </row>
    <row r="16" spans="1:22" ht="15" customHeight="1" x14ac:dyDescent="0.25">
      <c r="C16" s="344"/>
      <c r="D16" s="345"/>
      <c r="E16" s="345"/>
      <c r="F16" s="345"/>
      <c r="G16" s="345"/>
      <c r="H16" s="345"/>
      <c r="I16" s="345"/>
      <c r="J16" s="345"/>
      <c r="K16" s="346"/>
      <c r="O16" s="289"/>
      <c r="P16" s="289"/>
      <c r="Q16" s="289"/>
      <c r="R16" s="289"/>
      <c r="S16" s="289"/>
      <c r="T16" s="289"/>
      <c r="U16" s="289"/>
      <c r="V16" s="289"/>
    </row>
    <row r="17" spans="1:22" ht="15" customHeight="1" x14ac:dyDescent="0.25">
      <c r="C17" s="344"/>
      <c r="D17" s="345"/>
      <c r="E17" s="345"/>
      <c r="F17" s="345"/>
      <c r="G17" s="345"/>
      <c r="H17" s="345"/>
      <c r="I17" s="345"/>
      <c r="J17" s="345"/>
      <c r="K17" s="346"/>
      <c r="O17" s="289"/>
      <c r="P17" s="289"/>
      <c r="Q17" s="289"/>
      <c r="R17" s="289"/>
      <c r="S17" s="289"/>
      <c r="T17" s="289"/>
      <c r="U17" s="289"/>
      <c r="V17" s="289"/>
    </row>
    <row r="18" spans="1:22" ht="40.950000000000003" customHeight="1" thickBot="1" x14ac:dyDescent="0.3">
      <c r="C18" s="347"/>
      <c r="D18" s="348"/>
      <c r="E18" s="348"/>
      <c r="F18" s="348"/>
      <c r="G18" s="348"/>
      <c r="H18" s="348"/>
      <c r="I18" s="348"/>
      <c r="J18" s="348"/>
      <c r="K18" s="349"/>
      <c r="O18" s="289"/>
      <c r="P18" s="289"/>
      <c r="Q18" s="289"/>
      <c r="R18" s="289"/>
      <c r="S18" s="289"/>
      <c r="T18" s="289"/>
      <c r="U18" s="289"/>
      <c r="V18" s="289"/>
    </row>
    <row r="19" spans="1:22" x14ac:dyDescent="0.25">
      <c r="D19" s="80"/>
      <c r="N19" s="223"/>
      <c r="O19" s="223"/>
      <c r="P19" s="223"/>
      <c r="Q19" s="223"/>
      <c r="R19" s="223"/>
      <c r="S19" s="223"/>
      <c r="T19" s="223"/>
      <c r="U19" s="223"/>
      <c r="V19" s="289"/>
    </row>
    <row r="20" spans="1:22" ht="27.75" customHeight="1" thickBot="1" x14ac:dyDescent="0.35">
      <c r="B20" s="91" t="s">
        <v>86</v>
      </c>
      <c r="C20" s="199"/>
      <c r="D20" s="199"/>
      <c r="E20" s="199"/>
      <c r="F20" s="199"/>
      <c r="G20" s="199"/>
      <c r="H20" s="199"/>
      <c r="I20" s="227"/>
      <c r="J20" s="227"/>
      <c r="K20" s="40"/>
      <c r="L20" s="40"/>
      <c r="M20" s="40"/>
      <c r="N20" s="220"/>
      <c r="O20" s="220"/>
      <c r="P20" s="298" t="s">
        <v>94</v>
      </c>
      <c r="Q20" s="298" t="s">
        <v>95</v>
      </c>
      <c r="R20" s="299" t="s">
        <v>96</v>
      </c>
      <c r="S20" s="299" t="s">
        <v>97</v>
      </c>
      <c r="T20" s="299" t="s">
        <v>98</v>
      </c>
      <c r="U20" s="223"/>
      <c r="V20" s="289"/>
    </row>
    <row r="21" spans="1:22" ht="16.2" thickBot="1" x14ac:dyDescent="0.35">
      <c r="B21" s="40"/>
      <c r="C21" s="40"/>
      <c r="D21" s="40"/>
      <c r="E21" s="40"/>
      <c r="F21" s="40"/>
      <c r="G21" s="40"/>
      <c r="H21" s="40"/>
      <c r="I21" s="40"/>
      <c r="J21" s="40"/>
      <c r="K21" s="329" t="s">
        <v>298</v>
      </c>
      <c r="L21" s="330"/>
      <c r="M21" s="331"/>
      <c r="N21" s="220"/>
      <c r="O21" s="220" t="s">
        <v>88</v>
      </c>
      <c r="P21" s="220">
        <f>('Cenas aprēķins'!E23+'Cenas aprēķins'!E24+'Cenas aprēķins'!E25+'Cenas aprēķins'!E26+'Cenas aprēķins'!E27)*'Administrēšanas izmaksas'!$H$26</f>
        <v>0</v>
      </c>
      <c r="Q21" s="222">
        <f>IFERROR(('Cenas aprēķins'!F23+'Cenas aprēķins'!F24+'Cenas aprēķins'!F25+'Cenas aprēķins'!F26+'Cenas aprēķins'!F27)*'Administrēšanas izmaksas'!$H$26,"")</f>
        <v>0</v>
      </c>
      <c r="R21" s="226">
        <f>IFERROR(('Cenas aprēķins'!G23+'Cenas aprēķins'!G24+'Cenas aprēķins'!G25+'Cenas aprēķins'!G26+'Cenas aprēķins'!G27)*'Administrēšanas izmaksas'!$H$26,"")</f>
        <v>0</v>
      </c>
      <c r="S21" s="226">
        <f>IFERROR(('Cenas aprēķins'!H23+'Cenas aprēķins'!H24+'Cenas aprēķins'!H25+'Cenas aprēķins'!H26+'Cenas aprēķins'!H27)*'Administrēšanas izmaksas'!$H$26,"")</f>
        <v>0</v>
      </c>
      <c r="T21" s="226">
        <f>IFERROR(('Cenas aprēķins'!I23+'Cenas aprēķins'!I24+'Cenas aprēķins'!I25+'Cenas aprēķins'!I26+'Cenas aprēķins'!I27)*'Administrēšanas izmaksas'!$H$26,"")</f>
        <v>0</v>
      </c>
      <c r="U21" s="223"/>
      <c r="V21" s="289"/>
    </row>
    <row r="22" spans="1:22" ht="16.2" thickBot="1" x14ac:dyDescent="0.35">
      <c r="B22" s="40"/>
      <c r="C22" s="358"/>
      <c r="D22" s="359"/>
      <c r="E22" s="359"/>
      <c r="F22" s="359"/>
      <c r="G22" s="359"/>
      <c r="H22" s="359"/>
      <c r="I22" s="360"/>
      <c r="J22" s="40"/>
      <c r="K22" s="332"/>
      <c r="L22" s="333"/>
      <c r="M22" s="334"/>
      <c r="N22" s="220"/>
      <c r="O22" s="220" t="s">
        <v>89</v>
      </c>
      <c r="P22" s="222">
        <f>H31</f>
        <v>0</v>
      </c>
      <c r="Q22" s="222">
        <f t="shared" ref="Q22:T22" si="0">I31</f>
        <v>0</v>
      </c>
      <c r="R22" s="226">
        <f t="shared" si="0"/>
        <v>0</v>
      </c>
      <c r="S22" s="226">
        <f t="shared" si="0"/>
        <v>0</v>
      </c>
      <c r="T22" s="226">
        <f t="shared" si="0"/>
        <v>0</v>
      </c>
      <c r="U22" s="223"/>
      <c r="V22" s="289"/>
    </row>
    <row r="23" spans="1:22" ht="16.2" thickBot="1" x14ac:dyDescent="0.35">
      <c r="B23" s="40"/>
      <c r="C23" s="40"/>
      <c r="D23" s="40"/>
      <c r="E23" s="40"/>
      <c r="F23" s="40"/>
      <c r="G23" s="40"/>
      <c r="H23" s="40"/>
      <c r="I23" s="40"/>
      <c r="J23" s="40"/>
      <c r="K23" s="335"/>
      <c r="L23" s="336"/>
      <c r="M23" s="337"/>
      <c r="N23" s="220"/>
      <c r="O23" s="220" t="s">
        <v>233</v>
      </c>
      <c r="P23" s="220">
        <v>0</v>
      </c>
      <c r="Q23" s="220">
        <v>0</v>
      </c>
      <c r="R23" s="223">
        <v>0</v>
      </c>
      <c r="S23" s="223">
        <v>0</v>
      </c>
      <c r="T23" s="223">
        <v>0</v>
      </c>
      <c r="U23" s="223"/>
      <c r="V23" s="289"/>
    </row>
    <row r="24" spans="1:22" ht="17.399999999999999" x14ac:dyDescent="0.3">
      <c r="B24" s="91" t="s">
        <v>276</v>
      </c>
      <c r="C24" s="199"/>
      <c r="D24" s="199"/>
      <c r="E24" s="199"/>
      <c r="F24" s="199"/>
      <c r="G24" s="199"/>
      <c r="H24" s="199"/>
      <c r="I24" s="40"/>
      <c r="J24" s="40"/>
      <c r="K24" s="40"/>
      <c r="L24" s="40"/>
      <c r="M24" s="40"/>
      <c r="N24" s="220"/>
      <c r="O24" s="220"/>
      <c r="P24" s="220"/>
      <c r="Q24" s="220"/>
      <c r="R24" s="223"/>
      <c r="S24" s="223"/>
      <c r="T24" s="223"/>
      <c r="U24" s="223"/>
      <c r="V24" s="289"/>
    </row>
    <row r="25" spans="1:22" ht="16.2" thickBot="1" x14ac:dyDescent="0.35">
      <c r="B25" s="40"/>
      <c r="C25" s="40"/>
      <c r="D25" s="40"/>
      <c r="E25" s="40"/>
      <c r="F25" s="40"/>
      <c r="G25" s="40"/>
      <c r="H25" s="40"/>
      <c r="I25" s="40"/>
      <c r="J25" s="40"/>
      <c r="K25" s="40"/>
      <c r="L25" s="40"/>
      <c r="M25" s="288"/>
      <c r="N25" s="220"/>
      <c r="O25" s="300" t="s">
        <v>94</v>
      </c>
      <c r="P25" s="300" t="s">
        <v>95</v>
      </c>
      <c r="Q25" s="300" t="s">
        <v>96</v>
      </c>
      <c r="R25" s="300" t="s">
        <v>97</v>
      </c>
      <c r="S25" s="300" t="s">
        <v>98</v>
      </c>
      <c r="T25" s="223"/>
      <c r="U25" s="223"/>
      <c r="V25" s="289"/>
    </row>
    <row r="26" spans="1:22" ht="16.2" thickBot="1" x14ac:dyDescent="0.35">
      <c r="B26" s="40"/>
      <c r="C26" s="40"/>
      <c r="D26" s="40"/>
      <c r="E26" s="40"/>
      <c r="F26" s="40"/>
      <c r="G26" s="200" t="s">
        <v>278</v>
      </c>
      <c r="H26" s="256"/>
      <c r="I26" s="40"/>
      <c r="J26" s="40"/>
      <c r="K26" s="40"/>
      <c r="L26" s="40"/>
      <c r="M26" s="288"/>
      <c r="N26" s="220"/>
      <c r="O26" s="301">
        <f>'Cenas aprēķins'!E23+'Cenas aprēķins'!E24+'Cenas aprēķins'!E25+'Cenas aprēķins'!E26+'Cenas aprēķins'!E27</f>
        <v>0</v>
      </c>
      <c r="P26" s="301">
        <f>'Cenas aprēķins'!F23+'Cenas aprēķins'!F24+'Cenas aprēķins'!F25+'Cenas aprēķins'!F26+'Cenas aprēķins'!F27</f>
        <v>0</v>
      </c>
      <c r="Q26" s="301">
        <f>'Cenas aprēķins'!G23+'Cenas aprēķins'!G24+'Cenas aprēķins'!G25+'Cenas aprēķins'!G26+'Cenas aprēķins'!G27</f>
        <v>0</v>
      </c>
      <c r="R26" s="301">
        <f>'Cenas aprēķins'!H23+'Cenas aprēķins'!H24+'Cenas aprēķins'!H25+'Cenas aprēķins'!H26+'Cenas aprēķins'!H27</f>
        <v>0</v>
      </c>
      <c r="S26" s="301">
        <f>'Cenas aprēķins'!I23+'Cenas aprēķins'!I24+'Cenas aprēķins'!I25+'Cenas aprēķins'!I26+'Cenas aprēķins'!I27</f>
        <v>0</v>
      </c>
      <c r="T26" s="223"/>
      <c r="U26" s="223"/>
      <c r="V26" s="289"/>
    </row>
    <row r="27" spans="1:22" ht="15.6" x14ac:dyDescent="0.3">
      <c r="B27" s="40"/>
      <c r="C27" s="40"/>
      <c r="D27" s="40"/>
      <c r="E27" s="40"/>
      <c r="F27" s="40"/>
      <c r="G27" s="40"/>
      <c r="H27" s="40"/>
      <c r="I27" s="40"/>
      <c r="J27" s="40"/>
      <c r="K27" s="40"/>
      <c r="L27" s="40"/>
      <c r="M27" s="288"/>
      <c r="N27" s="220"/>
      <c r="O27" s="220"/>
      <c r="P27" s="220"/>
      <c r="Q27" s="220"/>
      <c r="R27" s="223"/>
      <c r="S27" s="223"/>
      <c r="T27" s="223"/>
      <c r="U27" s="223"/>
      <c r="V27" s="289"/>
    </row>
    <row r="28" spans="1:22" ht="17.399999999999999" x14ac:dyDescent="0.3">
      <c r="B28" s="91" t="s">
        <v>277</v>
      </c>
      <c r="C28" s="199"/>
      <c r="D28" s="199"/>
      <c r="E28" s="199"/>
      <c r="F28" s="199"/>
      <c r="G28" s="199"/>
      <c r="H28" s="199"/>
      <c r="I28" s="199"/>
      <c r="J28" s="40"/>
      <c r="K28" s="40"/>
      <c r="L28" s="40"/>
      <c r="M28" s="288"/>
      <c r="N28" s="220"/>
      <c r="O28" s="220"/>
      <c r="P28" s="220"/>
      <c r="Q28" s="220"/>
      <c r="R28" s="223"/>
      <c r="S28" s="223"/>
      <c r="T28" s="223"/>
      <c r="U28" s="223"/>
      <c r="V28" s="289"/>
    </row>
    <row r="29" spans="1:22" ht="18" thickBot="1" x14ac:dyDescent="0.35">
      <c r="B29" s="87"/>
      <c r="C29" s="40"/>
      <c r="D29" s="40"/>
      <c r="E29" s="40"/>
      <c r="F29" s="40"/>
      <c r="G29" s="40"/>
      <c r="H29" s="40"/>
      <c r="I29" s="40"/>
      <c r="J29" s="40"/>
      <c r="K29" s="40"/>
      <c r="L29" s="40"/>
      <c r="M29" s="288"/>
      <c r="N29" s="220"/>
      <c r="O29" s="220"/>
      <c r="P29" s="220"/>
      <c r="Q29" s="220"/>
      <c r="R29" s="223"/>
      <c r="S29" s="223"/>
      <c r="T29" s="223"/>
      <c r="U29" s="223"/>
      <c r="V29" s="289"/>
    </row>
    <row r="30" spans="1:22" ht="47.4" thickBot="1" x14ac:dyDescent="0.35">
      <c r="A30" s="247"/>
      <c r="B30" s="40"/>
      <c r="C30" s="40"/>
      <c r="D30" s="40"/>
      <c r="E30" s="40"/>
      <c r="F30" s="40"/>
      <c r="G30" s="40"/>
      <c r="H30" s="112" t="s">
        <v>94</v>
      </c>
      <c r="I30" s="233" t="s">
        <v>95</v>
      </c>
      <c r="J30" s="233" t="s">
        <v>96</v>
      </c>
      <c r="K30" s="233" t="s">
        <v>97</v>
      </c>
      <c r="L30" s="234" t="s">
        <v>98</v>
      </c>
      <c r="M30" s="288"/>
      <c r="N30" s="220"/>
      <c r="O30" s="220"/>
      <c r="P30" s="220"/>
      <c r="Q30" s="220"/>
      <c r="R30" s="223"/>
      <c r="S30" s="223"/>
      <c r="T30" s="223"/>
      <c r="U30" s="223"/>
      <c r="V30" s="289"/>
    </row>
    <row r="31" spans="1:22" ht="18" thickBot="1" x14ac:dyDescent="0.35">
      <c r="B31" s="40"/>
      <c r="C31" s="40"/>
      <c r="D31" s="40"/>
      <c r="E31" s="40"/>
      <c r="F31" s="40"/>
      <c r="G31" s="147" t="s">
        <v>106</v>
      </c>
      <c r="H31" s="61">
        <f>SUM(H38:H87)</f>
        <v>0</v>
      </c>
      <c r="I31" s="62">
        <f>SUM(I38:I87)</f>
        <v>0</v>
      </c>
      <c r="J31" s="62">
        <f>SUM(J38:J87)</f>
        <v>0</v>
      </c>
      <c r="K31" s="62">
        <f>SUM(K38:K87)</f>
        <v>0</v>
      </c>
      <c r="L31" s="63">
        <f>SUM(L38:L87)</f>
        <v>0</v>
      </c>
      <c r="M31" s="288"/>
      <c r="N31" s="288"/>
      <c r="O31" s="288"/>
      <c r="P31" s="288"/>
      <c r="Q31" s="288"/>
      <c r="R31" s="289"/>
      <c r="S31" s="289"/>
      <c r="T31" s="289"/>
      <c r="U31" s="289"/>
      <c r="V31" s="289"/>
    </row>
    <row r="32" spans="1:22" ht="16.2" thickBot="1" x14ac:dyDescent="0.35">
      <c r="B32" s="40"/>
      <c r="C32" s="40"/>
      <c r="D32" s="40"/>
      <c r="E32" s="40"/>
      <c r="F32" s="40"/>
      <c r="G32" s="40"/>
      <c r="H32" s="40"/>
      <c r="I32" s="40"/>
      <c r="J32" s="40"/>
      <c r="K32" s="40"/>
      <c r="L32" s="40"/>
      <c r="M32" s="288"/>
      <c r="N32" s="288"/>
      <c r="O32" s="288"/>
      <c r="P32" s="288"/>
      <c r="Q32" s="288"/>
      <c r="R32" s="289"/>
      <c r="S32" s="289"/>
      <c r="T32" s="289"/>
      <c r="U32" s="289"/>
      <c r="V32" s="289"/>
    </row>
    <row r="33" spans="2:22" s="249" customFormat="1" ht="46.8" x14ac:dyDescent="0.3">
      <c r="B33" s="383" t="s">
        <v>65</v>
      </c>
      <c r="C33" s="361" t="s">
        <v>90</v>
      </c>
      <c r="D33" s="361" t="s">
        <v>91</v>
      </c>
      <c r="E33" s="361" t="s">
        <v>92</v>
      </c>
      <c r="F33" s="361" t="s">
        <v>93</v>
      </c>
      <c r="G33" s="361" t="s">
        <v>74</v>
      </c>
      <c r="H33" s="139" t="s">
        <v>94</v>
      </c>
      <c r="I33" s="139" t="s">
        <v>95</v>
      </c>
      <c r="J33" s="139" t="s">
        <v>96</v>
      </c>
      <c r="K33" s="139" t="s">
        <v>97</v>
      </c>
      <c r="L33" s="248" t="s">
        <v>98</v>
      </c>
      <c r="M33" s="290"/>
      <c r="N33" s="290"/>
      <c r="O33" s="290"/>
      <c r="P33" s="290"/>
      <c r="Q33" s="290"/>
      <c r="R33" s="291"/>
      <c r="S33" s="291"/>
      <c r="T33" s="291"/>
      <c r="U33" s="291"/>
      <c r="V33" s="291"/>
    </row>
    <row r="34" spans="2:22" ht="16.2" thickBot="1" x14ac:dyDescent="0.35">
      <c r="B34" s="384"/>
      <c r="C34" s="362"/>
      <c r="D34" s="362"/>
      <c r="E34" s="362"/>
      <c r="F34" s="362"/>
      <c r="G34" s="362"/>
      <c r="H34" s="229">
        <v>1</v>
      </c>
      <c r="I34" s="229">
        <f>'Cenas aprēķins'!F21</f>
        <v>8</v>
      </c>
      <c r="J34" s="229">
        <f>'Cenas aprēķins'!G21</f>
        <v>24</v>
      </c>
      <c r="K34" s="229">
        <f>'Cenas aprēķins'!H21</f>
        <v>167</v>
      </c>
      <c r="L34" s="230">
        <f>'Cenas aprēķins'!I21</f>
        <v>0</v>
      </c>
      <c r="M34" s="40"/>
      <c r="N34" s="40"/>
      <c r="O34" s="288"/>
      <c r="P34" s="288"/>
      <c r="Q34" s="288"/>
      <c r="R34" s="289"/>
      <c r="S34" s="289"/>
      <c r="T34" s="289"/>
      <c r="U34" s="289"/>
      <c r="V34" s="289"/>
    </row>
    <row r="35" spans="2:22" ht="16.2" thickBot="1" x14ac:dyDescent="0.35">
      <c r="B35" s="250">
        <v>1</v>
      </c>
      <c r="C35" s="251">
        <v>2</v>
      </c>
      <c r="D35" s="251">
        <v>3</v>
      </c>
      <c r="E35" s="251">
        <v>4</v>
      </c>
      <c r="F35" s="251">
        <v>5</v>
      </c>
      <c r="G35" s="251">
        <v>6</v>
      </c>
      <c r="H35" s="251">
        <v>7</v>
      </c>
      <c r="I35" s="251">
        <v>8</v>
      </c>
      <c r="J35" s="251">
        <v>9</v>
      </c>
      <c r="K35" s="251">
        <v>10</v>
      </c>
      <c r="L35" s="252">
        <v>11</v>
      </c>
      <c r="M35" s="40"/>
      <c r="N35" s="40"/>
      <c r="O35" s="40"/>
      <c r="P35" s="40"/>
      <c r="Q35" s="40"/>
    </row>
    <row r="36" spans="2:22" ht="15" customHeight="1" outlineLevel="1" x14ac:dyDescent="0.3">
      <c r="B36" s="172">
        <v>0</v>
      </c>
      <c r="C36" s="173" t="s">
        <v>107</v>
      </c>
      <c r="D36" s="208" t="s">
        <v>108</v>
      </c>
      <c r="E36" s="305">
        <v>7.5</v>
      </c>
      <c r="F36" s="173">
        <v>3</v>
      </c>
      <c r="G36" s="60">
        <f>E36*F36</f>
        <v>22.5</v>
      </c>
      <c r="H36" s="60">
        <f>IF('Cenas aprēķins'!$E$22="Jā",IFERROR(ROUND($G36/'Vispārīgā informācija'!$F$41*'Administrēšanas izmaksas'!$H$34,2),""),"")</f>
        <v>0.13</v>
      </c>
      <c r="I36" s="60">
        <f>IF('Cenas aprēķins'!$F$22="Jā",IFERROR(ROUND($G36/'Vispārīgā informācija'!$F$41*'Administrēšanas izmaksas'!$I$34,2),""),"")</f>
        <v>1.08</v>
      </c>
      <c r="J36" s="60">
        <f>IF('Cenas aprēķins'!$G$22="Jā",IFERROR(ROUND($G36/'Vispārīgā informācija'!$F$41*'Administrēšanas izmaksas'!$J$34,2),""),"")</f>
        <v>3.23</v>
      </c>
      <c r="K36" s="60">
        <f>IF('Cenas aprēķins'!$H$22="Jā",IFERROR(ROUND($G36/'Vispārīgā informācija'!$F$41*'Administrēšanas izmaksas'!$K$34,2),""),"")</f>
        <v>22.5</v>
      </c>
      <c r="L36" s="47" t="str">
        <f>IF('Cenas aprēķins'!$I$22="Jā",IFERROR(ROUND($G36/'Vispārīgā informācija'!$F$41*'Administrēšanas izmaksas'!$L$34,2),""),"")</f>
        <v/>
      </c>
      <c r="M36" s="40"/>
      <c r="N36" s="341" t="s">
        <v>279</v>
      </c>
      <c r="O36" s="342"/>
      <c r="P36" s="343"/>
      <c r="Q36" s="40"/>
    </row>
    <row r="37" spans="2:22" ht="15" customHeight="1" outlineLevel="1" x14ac:dyDescent="0.3">
      <c r="B37" s="253">
        <v>0</v>
      </c>
      <c r="C37" s="173" t="s">
        <v>231</v>
      </c>
      <c r="D37" s="208" t="s">
        <v>218</v>
      </c>
      <c r="E37" s="305">
        <v>1200</v>
      </c>
      <c r="F37" s="173">
        <v>1</v>
      </c>
      <c r="G37" s="60">
        <f t="shared" ref="G37:G87" si="1">E37*F37</f>
        <v>1200</v>
      </c>
      <c r="H37" s="60">
        <f>IF('Cenas aprēķins'!$E$22="Jā",IFERROR(ROUND($G37/'Vispārīgā informācija'!$F$41*'Administrēšanas izmaksas'!$H$34,2),""),"")</f>
        <v>7.19</v>
      </c>
      <c r="I37" s="60">
        <f>IF('Cenas aprēķins'!$F$22="Jā",IFERROR(ROUND($G37/'Vispārīgā informācija'!$F$41*'Administrēšanas izmaksas'!$I$34,2),""),"")</f>
        <v>57.49</v>
      </c>
      <c r="J37" s="60">
        <f>IF('Cenas aprēķins'!$G$22="Jā",IFERROR(ROUND($G37/'Vispārīgā informācija'!$F$41*'Administrēšanas izmaksas'!$J$34,2),""),"")</f>
        <v>172.46</v>
      </c>
      <c r="K37" s="60">
        <f>IF('Cenas aprēķins'!$H$22="Jā",IFERROR(ROUND($G37/'Vispārīgā informācija'!$F$41*'Administrēšanas izmaksas'!$K$34,2),""),"")</f>
        <v>1200</v>
      </c>
      <c r="L37" s="47" t="str">
        <f>IF('Cenas aprēķins'!$I$22="Jā",IFERROR(ROUND($G37/'Vispārīgā informācija'!$F$41*'Administrēšanas izmaksas'!$L$34,2),""),"")</f>
        <v/>
      </c>
      <c r="M37" s="40"/>
      <c r="N37" s="344"/>
      <c r="O37" s="345"/>
      <c r="P37" s="346"/>
      <c r="Q37" s="40"/>
    </row>
    <row r="38" spans="2:22" ht="15" customHeight="1" outlineLevel="1" x14ac:dyDescent="0.3">
      <c r="B38" s="109">
        <v>1</v>
      </c>
      <c r="C38" s="182"/>
      <c r="D38" s="218"/>
      <c r="E38" s="306"/>
      <c r="F38" s="182"/>
      <c r="G38" s="56">
        <f t="shared" si="1"/>
        <v>0</v>
      </c>
      <c r="H38" s="30">
        <f>IF('Cenas aprēķins'!$E$22="Jā",IFERROR(ROUND($G38/'Vispārīgā informācija'!$F$41*'Administrēšanas izmaksas'!$H$34,2),""),"")</f>
        <v>0</v>
      </c>
      <c r="I38" s="30">
        <f>IF('Cenas aprēķins'!$F$22="Jā",IFERROR(ROUND($G38/'Vispārīgā informācija'!$F$41*'Administrēšanas izmaksas'!$I$34,2),""),"")</f>
        <v>0</v>
      </c>
      <c r="J38" s="30">
        <f>IF('Cenas aprēķins'!$G$22="Jā",IFERROR(ROUND($G38/'Vispārīgā informācija'!$F$41*'Administrēšanas izmaksas'!$J$34,2),""),"")</f>
        <v>0</v>
      </c>
      <c r="K38" s="30">
        <f>IF('Cenas aprēķins'!$H$22="Jā",IFERROR(ROUND($G38/'Vispārīgā informācija'!$F$41*'Administrēšanas izmaksas'!$K$34,2),""),"")</f>
        <v>0</v>
      </c>
      <c r="L38" s="31" t="str">
        <f>IF('Cenas aprēķins'!$I$22="Jā",IFERROR(ROUND($G38/'Vispārīgā informācija'!$F$41*'Administrēšanas izmaksas'!$L$34,2),""),"")</f>
        <v/>
      </c>
      <c r="M38" s="40"/>
      <c r="N38" s="344"/>
      <c r="O38" s="345"/>
      <c r="P38" s="346"/>
      <c r="Q38" s="40"/>
    </row>
    <row r="39" spans="2:22" ht="15" customHeight="1" outlineLevel="1" x14ac:dyDescent="0.3">
      <c r="B39" s="109">
        <v>2</v>
      </c>
      <c r="C39" s="182"/>
      <c r="D39" s="218"/>
      <c r="E39" s="306"/>
      <c r="F39" s="182"/>
      <c r="G39" s="56">
        <f t="shared" si="1"/>
        <v>0</v>
      </c>
      <c r="H39" s="30">
        <f>IF('Cenas aprēķins'!$E$22="Jā",IFERROR(ROUND($G39/'Vispārīgā informācija'!$F$41*'Administrēšanas izmaksas'!$H$34,2),""),"")</f>
        <v>0</v>
      </c>
      <c r="I39" s="30">
        <f>IF('Cenas aprēķins'!$F$22="Jā",IFERROR(ROUND($G39/'Vispārīgā informācija'!$F$41*'Administrēšanas izmaksas'!$I$34,2),""),"")</f>
        <v>0</v>
      </c>
      <c r="J39" s="30">
        <f>IF('Cenas aprēķins'!$G$22="Jā",IFERROR(ROUND($G39/'Vispārīgā informācija'!$F$41*'Administrēšanas izmaksas'!$J$34,2),""),"")</f>
        <v>0</v>
      </c>
      <c r="K39" s="30">
        <f>IF('Cenas aprēķins'!$H$22="Jā",IFERROR(ROUND($G39/'Vispārīgā informācija'!$F$41*'Administrēšanas izmaksas'!$K$34,2),""),"")</f>
        <v>0</v>
      </c>
      <c r="L39" s="31" t="str">
        <f>IF('Cenas aprēķins'!$I$22="Jā",IFERROR(ROUND($G39/'Vispārīgā informācija'!$F$41*'Administrēšanas izmaksas'!$L$34,2),""),"")</f>
        <v/>
      </c>
      <c r="M39" s="40"/>
      <c r="N39" s="344"/>
      <c r="O39" s="345"/>
      <c r="P39" s="346"/>
      <c r="Q39" s="40"/>
    </row>
    <row r="40" spans="2:22" ht="15" customHeight="1" outlineLevel="1" x14ac:dyDescent="0.3">
      <c r="B40" s="109">
        <v>3</v>
      </c>
      <c r="C40" s="182"/>
      <c r="D40" s="218"/>
      <c r="E40" s="306"/>
      <c r="F40" s="182"/>
      <c r="G40" s="56">
        <f t="shared" si="1"/>
        <v>0</v>
      </c>
      <c r="H40" s="30">
        <f>IF('Cenas aprēķins'!$E$22="Jā",IFERROR(ROUND($G40/'Vispārīgā informācija'!$F$41*'Administrēšanas izmaksas'!$H$34,2),""),"")</f>
        <v>0</v>
      </c>
      <c r="I40" s="30">
        <f>IF('Cenas aprēķins'!$F$22="Jā",IFERROR(ROUND($G40/'Vispārīgā informācija'!$F$41*'Administrēšanas izmaksas'!$I$34,2),""),"")</f>
        <v>0</v>
      </c>
      <c r="J40" s="30">
        <f>IF('Cenas aprēķins'!$G$22="Jā",IFERROR(ROUND($G40/'Vispārīgā informācija'!$F$41*'Administrēšanas izmaksas'!$J$34,2),""),"")</f>
        <v>0</v>
      </c>
      <c r="K40" s="30">
        <f>IF('Cenas aprēķins'!$H$22="Jā",IFERROR(ROUND($G40/'Vispārīgā informācija'!$F$41*'Administrēšanas izmaksas'!$K$34,2),""),"")</f>
        <v>0</v>
      </c>
      <c r="L40" s="31" t="str">
        <f>IF('Cenas aprēķins'!$I$22="Jā",IFERROR(ROUND($G40/'Vispārīgā informācija'!$F$41*'Administrēšanas izmaksas'!$L$34,2),""),"")</f>
        <v/>
      </c>
      <c r="M40" s="40"/>
      <c r="N40" s="344"/>
      <c r="O40" s="345"/>
      <c r="P40" s="346"/>
      <c r="Q40" s="40"/>
    </row>
    <row r="41" spans="2:22" ht="15" customHeight="1" outlineLevel="1" x14ac:dyDescent="0.3">
      <c r="B41" s="109">
        <v>4</v>
      </c>
      <c r="C41" s="182"/>
      <c r="D41" s="218"/>
      <c r="E41" s="306"/>
      <c r="F41" s="182"/>
      <c r="G41" s="56">
        <f t="shared" si="1"/>
        <v>0</v>
      </c>
      <c r="H41" s="30">
        <f>IF('Cenas aprēķins'!$E$22="Jā",IFERROR(ROUND($G41/'Vispārīgā informācija'!$F$41*'Administrēšanas izmaksas'!$H$34,2),""),"")</f>
        <v>0</v>
      </c>
      <c r="I41" s="30">
        <f>IF('Cenas aprēķins'!$F$22="Jā",IFERROR(ROUND($G41/'Vispārīgā informācija'!$F$41*'Administrēšanas izmaksas'!$I$34,2),""),"")</f>
        <v>0</v>
      </c>
      <c r="J41" s="30">
        <f>IF('Cenas aprēķins'!$G$22="Jā",IFERROR(ROUND($G41/'Vispārīgā informācija'!$F$41*'Administrēšanas izmaksas'!$J$34,2),""),"")</f>
        <v>0</v>
      </c>
      <c r="K41" s="30">
        <f>IF('Cenas aprēķins'!$H$22="Jā",IFERROR(ROUND($G41/'Vispārīgā informācija'!$F$41*'Administrēšanas izmaksas'!$K$34,2),""),"")</f>
        <v>0</v>
      </c>
      <c r="L41" s="31" t="str">
        <f>IF('Cenas aprēķins'!$I$22="Jā",IFERROR(ROUND($G41/'Vispārīgā informācija'!$F$41*'Administrēšanas izmaksas'!$L$34,2),""),"")</f>
        <v/>
      </c>
      <c r="M41" s="40"/>
      <c r="N41" s="344"/>
      <c r="O41" s="345"/>
      <c r="P41" s="346"/>
      <c r="Q41" s="40"/>
    </row>
    <row r="42" spans="2:22" ht="15" customHeight="1" outlineLevel="1" x14ac:dyDescent="0.3">
      <c r="B42" s="109">
        <v>5</v>
      </c>
      <c r="C42" s="182"/>
      <c r="D42" s="218"/>
      <c r="E42" s="306"/>
      <c r="F42" s="182"/>
      <c r="G42" s="56">
        <f t="shared" si="1"/>
        <v>0</v>
      </c>
      <c r="H42" s="30">
        <f>IF('Cenas aprēķins'!$E$22="Jā",IFERROR(ROUND($G42/'Vispārīgā informācija'!$F$41*'Administrēšanas izmaksas'!$H$34,2),""),"")</f>
        <v>0</v>
      </c>
      <c r="I42" s="30">
        <f>IF('Cenas aprēķins'!$F$22="Jā",IFERROR(ROUND($G42/'Vispārīgā informācija'!$F$41*'Administrēšanas izmaksas'!$I$34,2),""),"")</f>
        <v>0</v>
      </c>
      <c r="J42" s="30">
        <f>IF('Cenas aprēķins'!$G$22="Jā",IFERROR(ROUND($G42/'Vispārīgā informācija'!$F$41*'Administrēšanas izmaksas'!$J$34,2),""),"")</f>
        <v>0</v>
      </c>
      <c r="K42" s="30">
        <f>IF('Cenas aprēķins'!$H$22="Jā",IFERROR(ROUND($G42/'Vispārīgā informācija'!$F$41*'Administrēšanas izmaksas'!$K$34,2),""),"")</f>
        <v>0</v>
      </c>
      <c r="L42" s="31" t="str">
        <f>IF('Cenas aprēķins'!$I$22="Jā",IFERROR(ROUND($G42/'Vispārīgā informācija'!$F$41*'Administrēšanas izmaksas'!$L$34,2),""),"")</f>
        <v/>
      </c>
      <c r="M42" s="40"/>
      <c r="N42" s="344"/>
      <c r="O42" s="345"/>
      <c r="P42" s="346"/>
      <c r="Q42" s="40"/>
    </row>
    <row r="43" spans="2:22" ht="15" customHeight="1" outlineLevel="1" x14ac:dyDescent="0.3">
      <c r="B43" s="109">
        <v>6</v>
      </c>
      <c r="C43" s="182"/>
      <c r="D43" s="218"/>
      <c r="E43" s="306"/>
      <c r="F43" s="182"/>
      <c r="G43" s="56">
        <f t="shared" si="1"/>
        <v>0</v>
      </c>
      <c r="H43" s="30">
        <f>IF('Cenas aprēķins'!$E$22="Jā",IFERROR(ROUND($G43/'Vispārīgā informācija'!$F$41*'Administrēšanas izmaksas'!$H$34,2),""),"")</f>
        <v>0</v>
      </c>
      <c r="I43" s="30">
        <f>IF('Cenas aprēķins'!$F$22="Jā",IFERROR(ROUND($G43/'Vispārīgā informācija'!$F$41*'Administrēšanas izmaksas'!$I$34,2),""),"")</f>
        <v>0</v>
      </c>
      <c r="J43" s="30">
        <f>IF('Cenas aprēķins'!$G$22="Jā",IFERROR(ROUND($G43/'Vispārīgā informācija'!$F$41*'Administrēšanas izmaksas'!$J$34,2),""),"")</f>
        <v>0</v>
      </c>
      <c r="K43" s="30">
        <f>IF('Cenas aprēķins'!$H$22="Jā",IFERROR(ROUND($G43/'Vispārīgā informācija'!$F$41*'Administrēšanas izmaksas'!$K$34,2),""),"")</f>
        <v>0</v>
      </c>
      <c r="L43" s="31" t="str">
        <f>IF('Cenas aprēķins'!$I$22="Jā",IFERROR(ROUND($G43/'Vispārīgā informācija'!$F$41*'Administrēšanas izmaksas'!$L$34,2),""),"")</f>
        <v/>
      </c>
      <c r="M43" s="40"/>
      <c r="N43" s="344"/>
      <c r="O43" s="345"/>
      <c r="P43" s="346"/>
      <c r="Q43" s="40"/>
    </row>
    <row r="44" spans="2:22" ht="15" customHeight="1" outlineLevel="1" x14ac:dyDescent="0.3">
      <c r="B44" s="109">
        <v>7</v>
      </c>
      <c r="C44" s="182"/>
      <c r="D44" s="218"/>
      <c r="E44" s="306"/>
      <c r="F44" s="182"/>
      <c r="G44" s="56">
        <f t="shared" si="1"/>
        <v>0</v>
      </c>
      <c r="H44" s="30">
        <f>IF('Cenas aprēķins'!$E$22="Jā",IFERROR(ROUND($G44/'Vispārīgā informācija'!$F$41*'Administrēšanas izmaksas'!$H$34,2),""),"")</f>
        <v>0</v>
      </c>
      <c r="I44" s="30">
        <f>IF('Cenas aprēķins'!$F$22="Jā",IFERROR(ROUND($G44/'Vispārīgā informācija'!$F$41*'Administrēšanas izmaksas'!$I$34,2),""),"")</f>
        <v>0</v>
      </c>
      <c r="J44" s="30">
        <f>IF('Cenas aprēķins'!$G$22="Jā",IFERROR(ROUND($G44/'Vispārīgā informācija'!$F$41*'Administrēšanas izmaksas'!$J$34,2),""),"")</f>
        <v>0</v>
      </c>
      <c r="K44" s="30">
        <f>IF('Cenas aprēķins'!$H$22="Jā",IFERROR(ROUND($G44/'Vispārīgā informācija'!$F$41*'Administrēšanas izmaksas'!$K$34,2),""),"")</f>
        <v>0</v>
      </c>
      <c r="L44" s="31" t="str">
        <f>IF('Cenas aprēķins'!$I$22="Jā",IFERROR(ROUND($G44/'Vispārīgā informācija'!$F$41*'Administrēšanas izmaksas'!$L$34,2),""),"")</f>
        <v/>
      </c>
      <c r="M44" s="40"/>
      <c r="N44" s="344"/>
      <c r="O44" s="345"/>
      <c r="P44" s="346"/>
      <c r="Q44" s="40"/>
    </row>
    <row r="45" spans="2:22" ht="15" customHeight="1" outlineLevel="1" x14ac:dyDescent="0.3">
      <c r="B45" s="109">
        <v>8</v>
      </c>
      <c r="C45" s="182"/>
      <c r="D45" s="218"/>
      <c r="E45" s="306"/>
      <c r="F45" s="182"/>
      <c r="G45" s="56">
        <f t="shared" si="1"/>
        <v>0</v>
      </c>
      <c r="H45" s="30">
        <f>IF('Cenas aprēķins'!$E$22="Jā",IFERROR(ROUND($G45/'Vispārīgā informācija'!$F$41*'Administrēšanas izmaksas'!$H$34,2),""),"")</f>
        <v>0</v>
      </c>
      <c r="I45" s="30">
        <f>IF('Cenas aprēķins'!$F$22="Jā",IFERROR(ROUND($G45/'Vispārīgā informācija'!$F$41*'Administrēšanas izmaksas'!$I$34,2),""),"")</f>
        <v>0</v>
      </c>
      <c r="J45" s="30">
        <f>IF('Cenas aprēķins'!$G$22="Jā",IFERROR(ROUND($G45/'Vispārīgā informācija'!$F$41*'Administrēšanas izmaksas'!$J$34,2),""),"")</f>
        <v>0</v>
      </c>
      <c r="K45" s="30">
        <f>IF('Cenas aprēķins'!$H$22="Jā",IFERROR(ROUND($G45/'Vispārīgā informācija'!$F$41*'Administrēšanas izmaksas'!$K$34,2),""),"")</f>
        <v>0</v>
      </c>
      <c r="L45" s="31" t="str">
        <f>IF('Cenas aprēķins'!$I$22="Jā",IFERROR(ROUND($G45/'Vispārīgā informācija'!$F$41*'Administrēšanas izmaksas'!$L$34,2),""),"")</f>
        <v/>
      </c>
      <c r="M45" s="40"/>
      <c r="N45" s="344"/>
      <c r="O45" s="345"/>
      <c r="P45" s="346"/>
      <c r="Q45" s="40"/>
    </row>
    <row r="46" spans="2:22" ht="15" customHeight="1" outlineLevel="1" x14ac:dyDescent="0.3">
      <c r="B46" s="109">
        <v>9</v>
      </c>
      <c r="C46" s="182"/>
      <c r="D46" s="218"/>
      <c r="E46" s="306"/>
      <c r="F46" s="182"/>
      <c r="G46" s="56">
        <f t="shared" si="1"/>
        <v>0</v>
      </c>
      <c r="H46" s="30">
        <f>IF('Cenas aprēķins'!$E$22="Jā",IFERROR(ROUND($G46/'Vispārīgā informācija'!$F$41*'Administrēšanas izmaksas'!$H$34,2),""),"")</f>
        <v>0</v>
      </c>
      <c r="I46" s="30">
        <f>IF('Cenas aprēķins'!$F$22="Jā",IFERROR(ROUND($G46/'Vispārīgā informācija'!$F$41*'Administrēšanas izmaksas'!$I$34,2),""),"")</f>
        <v>0</v>
      </c>
      <c r="J46" s="30">
        <f>IF('Cenas aprēķins'!$G$22="Jā",IFERROR(ROUND($G46/'Vispārīgā informācija'!$F$41*'Administrēšanas izmaksas'!$J$34,2),""),"")</f>
        <v>0</v>
      </c>
      <c r="K46" s="30">
        <f>IF('Cenas aprēķins'!$H$22="Jā",IFERROR(ROUND($G46/'Vispārīgā informācija'!$F$41*'Administrēšanas izmaksas'!$K$34,2),""),"")</f>
        <v>0</v>
      </c>
      <c r="L46" s="31" t="str">
        <f>IF('Cenas aprēķins'!$I$22="Jā",IFERROR(ROUND($G46/'Vispārīgā informācija'!$F$41*'Administrēšanas izmaksas'!$L$34,2),""),"")</f>
        <v/>
      </c>
      <c r="M46" s="40"/>
      <c r="N46" s="344"/>
      <c r="O46" s="345"/>
      <c r="P46" s="346"/>
      <c r="Q46" s="40"/>
    </row>
    <row r="47" spans="2:22" ht="15" customHeight="1" outlineLevel="1" x14ac:dyDescent="0.3">
      <c r="B47" s="109">
        <v>10</v>
      </c>
      <c r="C47" s="182"/>
      <c r="D47" s="218"/>
      <c r="E47" s="306"/>
      <c r="F47" s="182"/>
      <c r="G47" s="56">
        <f t="shared" si="1"/>
        <v>0</v>
      </c>
      <c r="H47" s="30">
        <f>IF('Cenas aprēķins'!$E$22="Jā",IFERROR(ROUND($G47/'Vispārīgā informācija'!$F$41*'Administrēšanas izmaksas'!$H$34,2),""),"")</f>
        <v>0</v>
      </c>
      <c r="I47" s="30">
        <f>IF('Cenas aprēķins'!$F$22="Jā",IFERROR(ROUND($G47/'Vispārīgā informācija'!$F$41*'Administrēšanas izmaksas'!$I$34,2),""),"")</f>
        <v>0</v>
      </c>
      <c r="J47" s="30">
        <f>IF('Cenas aprēķins'!$G$22="Jā",IFERROR(ROUND($G47/'Vispārīgā informācija'!$F$41*'Administrēšanas izmaksas'!$J$34,2),""),"")</f>
        <v>0</v>
      </c>
      <c r="K47" s="30">
        <f>IF('Cenas aprēķins'!$H$22="Jā",IFERROR(ROUND($G47/'Vispārīgā informācija'!$F$41*'Administrēšanas izmaksas'!$K$34,2),""),"")</f>
        <v>0</v>
      </c>
      <c r="L47" s="31" t="str">
        <f>IF('Cenas aprēķins'!$I$22="Jā",IFERROR(ROUND($G47/'Vispārīgā informācija'!$F$41*'Administrēšanas izmaksas'!$L$34,2),""),"")</f>
        <v/>
      </c>
      <c r="M47" s="40"/>
      <c r="N47" s="344"/>
      <c r="O47" s="345"/>
      <c r="P47" s="346"/>
      <c r="Q47" s="40"/>
    </row>
    <row r="48" spans="2:22" ht="15" customHeight="1" outlineLevel="2" x14ac:dyDescent="0.3">
      <c r="B48" s="109">
        <v>11</v>
      </c>
      <c r="C48" s="182"/>
      <c r="D48" s="218"/>
      <c r="E48" s="306"/>
      <c r="F48" s="182"/>
      <c r="G48" s="56">
        <f t="shared" si="1"/>
        <v>0</v>
      </c>
      <c r="H48" s="30">
        <f>IF('Cenas aprēķins'!$E$22="Jā",IFERROR(ROUND($G48/'Vispārīgā informācija'!$F$41*'Administrēšanas izmaksas'!$H$34,2),""),"")</f>
        <v>0</v>
      </c>
      <c r="I48" s="30">
        <f>IF('Cenas aprēķins'!$F$22="Jā",IFERROR(ROUND($G48/'Vispārīgā informācija'!$F$41*'Administrēšanas izmaksas'!$I$34,2),""),"")</f>
        <v>0</v>
      </c>
      <c r="J48" s="30">
        <f>IF('Cenas aprēķins'!$G$22="Jā",IFERROR(ROUND($G48/'Vispārīgā informācija'!$F$41*'Administrēšanas izmaksas'!$J$34,2),""),"")</f>
        <v>0</v>
      </c>
      <c r="K48" s="30">
        <f>IF('Cenas aprēķins'!$H$22="Jā",IFERROR(ROUND($G48/'Vispārīgā informācija'!$F$41*'Administrēšanas izmaksas'!$K$34,2),""),"")</f>
        <v>0</v>
      </c>
      <c r="L48" s="31" t="str">
        <f>IF('Cenas aprēķins'!$I$22="Jā",IFERROR(ROUND($G48/'Vispārīgā informācija'!$F$41*'Administrēšanas izmaksas'!$L$34,2),""),"")</f>
        <v/>
      </c>
      <c r="M48" s="40"/>
      <c r="N48" s="344"/>
      <c r="O48" s="345"/>
      <c r="P48" s="346"/>
      <c r="Q48" s="40"/>
    </row>
    <row r="49" spans="2:17" ht="15" customHeight="1" outlineLevel="2" x14ac:dyDescent="0.3">
      <c r="B49" s="109">
        <v>12</v>
      </c>
      <c r="C49" s="182"/>
      <c r="D49" s="218"/>
      <c r="E49" s="306"/>
      <c r="F49" s="182"/>
      <c r="G49" s="56">
        <f t="shared" si="1"/>
        <v>0</v>
      </c>
      <c r="H49" s="30">
        <f>IF('Cenas aprēķins'!$E$22="Jā",IFERROR(ROUND($G49/'Vispārīgā informācija'!$F$41*'Administrēšanas izmaksas'!$H$34,2),""),"")</f>
        <v>0</v>
      </c>
      <c r="I49" s="30">
        <f>IF('Cenas aprēķins'!$F$22="Jā",IFERROR(ROUND($G49/'Vispārīgā informācija'!$F$41*'Administrēšanas izmaksas'!$I$34,2),""),"")</f>
        <v>0</v>
      </c>
      <c r="J49" s="30">
        <f>IF('Cenas aprēķins'!$G$22="Jā",IFERROR(ROUND($G49/'Vispārīgā informācija'!$F$41*'Administrēšanas izmaksas'!$J$34,2),""),"")</f>
        <v>0</v>
      </c>
      <c r="K49" s="30">
        <f>IF('Cenas aprēķins'!$H$22="Jā",IFERROR(ROUND($G49/'Vispārīgā informācija'!$F$41*'Administrēšanas izmaksas'!$K$34,2),""),"")</f>
        <v>0</v>
      </c>
      <c r="L49" s="31" t="str">
        <f>IF('Cenas aprēķins'!$I$22="Jā",IFERROR(ROUND($G49/'Vispārīgā informācija'!$F$41*'Administrēšanas izmaksas'!$L$34,2),""),"")</f>
        <v/>
      </c>
      <c r="M49" s="40"/>
      <c r="N49" s="344"/>
      <c r="O49" s="345"/>
      <c r="P49" s="346"/>
      <c r="Q49" s="40"/>
    </row>
    <row r="50" spans="2:17" ht="15" customHeight="1" outlineLevel="2" x14ac:dyDescent="0.3">
      <c r="B50" s="109">
        <v>13</v>
      </c>
      <c r="C50" s="182"/>
      <c r="D50" s="218"/>
      <c r="E50" s="306"/>
      <c r="F50" s="182"/>
      <c r="G50" s="56">
        <f t="shared" si="1"/>
        <v>0</v>
      </c>
      <c r="H50" s="30">
        <f>IF('Cenas aprēķins'!$E$22="Jā",IFERROR(ROUND($G50/'Vispārīgā informācija'!$F$41*'Administrēšanas izmaksas'!$H$34,2),""),"")</f>
        <v>0</v>
      </c>
      <c r="I50" s="30">
        <f>IF('Cenas aprēķins'!$F$22="Jā",IFERROR(ROUND($G50/'Vispārīgā informācija'!$F$41*'Administrēšanas izmaksas'!$I$34,2),""),"")</f>
        <v>0</v>
      </c>
      <c r="J50" s="30">
        <f>IF('Cenas aprēķins'!$G$22="Jā",IFERROR(ROUND($G50/'Vispārīgā informācija'!$F$41*'Administrēšanas izmaksas'!$J$34,2),""),"")</f>
        <v>0</v>
      </c>
      <c r="K50" s="30">
        <f>IF('Cenas aprēķins'!$H$22="Jā",IFERROR(ROUND($G50/'Vispārīgā informācija'!$F$41*'Administrēšanas izmaksas'!$K$34,2),""),"")</f>
        <v>0</v>
      </c>
      <c r="L50" s="31" t="str">
        <f>IF('Cenas aprēķins'!$I$22="Jā",IFERROR(ROUND($G50/'Vispārīgā informācija'!$F$41*'Administrēšanas izmaksas'!$L$34,2),""),"")</f>
        <v/>
      </c>
      <c r="M50" s="40"/>
      <c r="N50" s="344"/>
      <c r="O50" s="345"/>
      <c r="P50" s="346"/>
      <c r="Q50" s="40"/>
    </row>
    <row r="51" spans="2:17" ht="15" customHeight="1" outlineLevel="2" x14ac:dyDescent="0.3">
      <c r="B51" s="109">
        <v>14</v>
      </c>
      <c r="C51" s="182"/>
      <c r="D51" s="218"/>
      <c r="E51" s="306"/>
      <c r="F51" s="182"/>
      <c r="G51" s="56">
        <f t="shared" si="1"/>
        <v>0</v>
      </c>
      <c r="H51" s="30">
        <f>IF('Cenas aprēķins'!$E$22="Jā",IFERROR(ROUND($G51/'Vispārīgā informācija'!$F$41*'Administrēšanas izmaksas'!$H$34,2),""),"")</f>
        <v>0</v>
      </c>
      <c r="I51" s="30">
        <f>IF('Cenas aprēķins'!$F$22="Jā",IFERROR(ROUND($G51/'Vispārīgā informācija'!$F$41*'Administrēšanas izmaksas'!$I$34,2),""),"")</f>
        <v>0</v>
      </c>
      <c r="J51" s="30">
        <f>IF('Cenas aprēķins'!$G$22="Jā",IFERROR(ROUND($G51/'Vispārīgā informācija'!$F$41*'Administrēšanas izmaksas'!$J$34,2),""),"")</f>
        <v>0</v>
      </c>
      <c r="K51" s="30">
        <f>IF('Cenas aprēķins'!$H$22="Jā",IFERROR(ROUND($G51/'Vispārīgā informācija'!$F$41*'Administrēšanas izmaksas'!$K$34,2),""),"")</f>
        <v>0</v>
      </c>
      <c r="L51" s="31" t="str">
        <f>IF('Cenas aprēķins'!$I$22="Jā",IFERROR(ROUND($G51/'Vispārīgā informācija'!$F$41*'Administrēšanas izmaksas'!$L$34,2),""),"")</f>
        <v/>
      </c>
      <c r="M51" s="40"/>
      <c r="N51" s="344"/>
      <c r="O51" s="345"/>
      <c r="P51" s="346"/>
      <c r="Q51" s="40"/>
    </row>
    <row r="52" spans="2:17" ht="15" customHeight="1" outlineLevel="2" thickBot="1" x14ac:dyDescent="0.35">
      <c r="B52" s="109">
        <v>15</v>
      </c>
      <c r="C52" s="182"/>
      <c r="D52" s="218"/>
      <c r="E52" s="306"/>
      <c r="F52" s="182"/>
      <c r="G52" s="56">
        <f t="shared" si="1"/>
        <v>0</v>
      </c>
      <c r="H52" s="30">
        <f>IF('Cenas aprēķins'!$E$22="Jā",IFERROR(ROUND($G52/'Vispārīgā informācija'!$F$41*'Administrēšanas izmaksas'!$H$34,2),""),"")</f>
        <v>0</v>
      </c>
      <c r="I52" s="30">
        <f>IF('Cenas aprēķins'!$F$22="Jā",IFERROR(ROUND($G52/'Vispārīgā informācija'!$F$41*'Administrēšanas izmaksas'!$I$34,2),""),"")</f>
        <v>0</v>
      </c>
      <c r="J52" s="30">
        <f>IF('Cenas aprēķins'!$G$22="Jā",IFERROR(ROUND($G52/'Vispārīgā informācija'!$F$41*'Administrēšanas izmaksas'!$J$34,2),""),"")</f>
        <v>0</v>
      </c>
      <c r="K52" s="30">
        <f>IF('Cenas aprēķins'!$H$22="Jā",IFERROR(ROUND($G52/'Vispārīgā informācija'!$F$41*'Administrēšanas izmaksas'!$K$34,2),""),"")</f>
        <v>0</v>
      </c>
      <c r="L52" s="31" t="str">
        <f>IF('Cenas aprēķins'!$I$22="Jā",IFERROR(ROUND($G52/'Vispārīgā informācija'!$F$41*'Administrēšanas izmaksas'!$L$34,2),""),"")</f>
        <v/>
      </c>
      <c r="M52" s="40"/>
      <c r="N52" s="347"/>
      <c r="O52" s="348"/>
      <c r="P52" s="349"/>
      <c r="Q52" s="40"/>
    </row>
    <row r="53" spans="2:17" ht="15.6" outlineLevel="2" x14ac:dyDescent="0.3">
      <c r="B53" s="109">
        <v>16</v>
      </c>
      <c r="C53" s="182"/>
      <c r="D53" s="218"/>
      <c r="E53" s="306"/>
      <c r="F53" s="182"/>
      <c r="G53" s="56">
        <f t="shared" si="1"/>
        <v>0</v>
      </c>
      <c r="H53" s="30">
        <f>IF('Cenas aprēķins'!$E$22="Jā",IFERROR(ROUND($G53/'Vispārīgā informācija'!$F$41*'Administrēšanas izmaksas'!$H$34,2),""),"")</f>
        <v>0</v>
      </c>
      <c r="I53" s="30">
        <f>IF('Cenas aprēķins'!$F$22="Jā",IFERROR(ROUND($G53/'Vispārīgā informācija'!$F$41*'Administrēšanas izmaksas'!$I$34,2),""),"")</f>
        <v>0</v>
      </c>
      <c r="J53" s="30">
        <f>IF('Cenas aprēķins'!$G$22="Jā",IFERROR(ROUND($G53/'Vispārīgā informācija'!$F$41*'Administrēšanas izmaksas'!$J$34,2),""),"")</f>
        <v>0</v>
      </c>
      <c r="K53" s="30">
        <f>IF('Cenas aprēķins'!$H$22="Jā",IFERROR(ROUND($G53/'Vispārīgā informācija'!$F$41*'Administrēšanas izmaksas'!$K$34,2),""),"")</f>
        <v>0</v>
      </c>
      <c r="L53" s="31" t="str">
        <f>IF('Cenas aprēķins'!$I$22="Jā",IFERROR(ROUND($G53/'Vispārīgā informācija'!$F$41*'Administrēšanas izmaksas'!$L$34,2),""),"")</f>
        <v/>
      </c>
      <c r="M53" s="40"/>
      <c r="N53" s="40"/>
      <c r="O53" s="40"/>
      <c r="P53" s="40"/>
      <c r="Q53" s="40"/>
    </row>
    <row r="54" spans="2:17" ht="15.6" outlineLevel="2" x14ac:dyDescent="0.3">
      <c r="B54" s="109">
        <v>17</v>
      </c>
      <c r="C54" s="182"/>
      <c r="D54" s="218"/>
      <c r="E54" s="306"/>
      <c r="F54" s="182"/>
      <c r="G54" s="56">
        <f t="shared" si="1"/>
        <v>0</v>
      </c>
      <c r="H54" s="30">
        <f>IF('Cenas aprēķins'!$E$22="Jā",IFERROR(ROUND($G54/'Vispārīgā informācija'!$F$41*'Administrēšanas izmaksas'!$H$34,2),""),"")</f>
        <v>0</v>
      </c>
      <c r="I54" s="30">
        <f>IF('Cenas aprēķins'!$F$22="Jā",IFERROR(ROUND($G54/'Vispārīgā informācija'!$F$41*'Administrēšanas izmaksas'!$I$34,2),""),"")</f>
        <v>0</v>
      </c>
      <c r="J54" s="30">
        <f>IF('Cenas aprēķins'!$G$22="Jā",IFERROR(ROUND($G54/'Vispārīgā informācija'!$F$41*'Administrēšanas izmaksas'!$J$34,2),""),"")</f>
        <v>0</v>
      </c>
      <c r="K54" s="30">
        <f>IF('Cenas aprēķins'!$H$22="Jā",IFERROR(ROUND($G54/'Vispārīgā informācija'!$F$41*'Administrēšanas izmaksas'!$K$34,2),""),"")</f>
        <v>0</v>
      </c>
      <c r="L54" s="31" t="str">
        <f>IF('Cenas aprēķins'!$I$22="Jā",IFERROR(ROUND($G54/'Vispārīgā informācija'!$F$41*'Administrēšanas izmaksas'!$L$34,2),""),"")</f>
        <v/>
      </c>
      <c r="M54" s="40"/>
      <c r="N54" s="40"/>
      <c r="O54" s="40"/>
      <c r="P54" s="40"/>
      <c r="Q54" s="40"/>
    </row>
    <row r="55" spans="2:17" ht="15.6" outlineLevel="2" x14ac:dyDescent="0.3">
      <c r="B55" s="109">
        <v>18</v>
      </c>
      <c r="C55" s="182"/>
      <c r="D55" s="218"/>
      <c r="E55" s="306"/>
      <c r="F55" s="182"/>
      <c r="G55" s="56">
        <f t="shared" si="1"/>
        <v>0</v>
      </c>
      <c r="H55" s="30">
        <f>IF('Cenas aprēķins'!$E$22="Jā",IFERROR(ROUND($G55/'Vispārīgā informācija'!$F$41*'Administrēšanas izmaksas'!$H$34,2),""),"")</f>
        <v>0</v>
      </c>
      <c r="I55" s="30">
        <f>IF('Cenas aprēķins'!$F$22="Jā",IFERROR(ROUND($G55/'Vispārīgā informācija'!$F$41*'Administrēšanas izmaksas'!$I$34,2),""),"")</f>
        <v>0</v>
      </c>
      <c r="J55" s="30">
        <f>IF('Cenas aprēķins'!$G$22="Jā",IFERROR(ROUND($G55/'Vispārīgā informācija'!$F$41*'Administrēšanas izmaksas'!$J$34,2),""),"")</f>
        <v>0</v>
      </c>
      <c r="K55" s="30">
        <f>IF('Cenas aprēķins'!$H$22="Jā",IFERROR(ROUND($G55/'Vispārīgā informācija'!$F$41*'Administrēšanas izmaksas'!$K$34,2),""),"")</f>
        <v>0</v>
      </c>
      <c r="L55" s="31" t="str">
        <f>IF('Cenas aprēķins'!$I$22="Jā",IFERROR(ROUND($G55/'Vispārīgā informācija'!$F$41*'Administrēšanas izmaksas'!$L$34,2),""),"")</f>
        <v/>
      </c>
      <c r="M55" s="40"/>
      <c r="N55" s="40"/>
      <c r="O55" s="40"/>
      <c r="P55" s="40"/>
      <c r="Q55" s="40"/>
    </row>
    <row r="56" spans="2:17" ht="15.6" outlineLevel="2" x14ac:dyDescent="0.3">
      <c r="B56" s="109">
        <v>19</v>
      </c>
      <c r="C56" s="182"/>
      <c r="D56" s="218"/>
      <c r="E56" s="306"/>
      <c r="F56" s="182"/>
      <c r="G56" s="56">
        <f t="shared" si="1"/>
        <v>0</v>
      </c>
      <c r="H56" s="30">
        <f>IF('Cenas aprēķins'!$E$22="Jā",IFERROR(ROUND($G56/'Vispārīgā informācija'!$F$41*'Administrēšanas izmaksas'!$H$34,2),""),"")</f>
        <v>0</v>
      </c>
      <c r="I56" s="30">
        <f>IF('Cenas aprēķins'!$F$22="Jā",IFERROR(ROUND($G56/'Vispārīgā informācija'!$F$41*'Administrēšanas izmaksas'!$I$34,2),""),"")</f>
        <v>0</v>
      </c>
      <c r="J56" s="30">
        <f>IF('Cenas aprēķins'!$G$22="Jā",IFERROR(ROUND($G56/'Vispārīgā informācija'!$F$41*'Administrēšanas izmaksas'!$J$34,2),""),"")</f>
        <v>0</v>
      </c>
      <c r="K56" s="30">
        <f>IF('Cenas aprēķins'!$H$22="Jā",IFERROR(ROUND($G56/'Vispārīgā informācija'!$F$41*'Administrēšanas izmaksas'!$K$34,2),""),"")</f>
        <v>0</v>
      </c>
      <c r="L56" s="31" t="str">
        <f>IF('Cenas aprēķins'!$I$22="Jā",IFERROR(ROUND($G56/'Vispārīgā informācija'!$F$41*'Administrēšanas izmaksas'!$L$34,2),""),"")</f>
        <v/>
      </c>
      <c r="M56" s="40"/>
      <c r="N56" s="40"/>
      <c r="O56" s="40"/>
      <c r="P56" s="40"/>
      <c r="Q56" s="40"/>
    </row>
    <row r="57" spans="2:17" ht="15.6" outlineLevel="1" collapsed="1" x14ac:dyDescent="0.3">
      <c r="B57" s="109">
        <v>20</v>
      </c>
      <c r="C57" s="182"/>
      <c r="D57" s="218"/>
      <c r="E57" s="306"/>
      <c r="F57" s="182"/>
      <c r="G57" s="56">
        <f t="shared" si="1"/>
        <v>0</v>
      </c>
      <c r="H57" s="30">
        <f>IF('Cenas aprēķins'!$E$22="Jā",IFERROR(ROUND($G57/'Vispārīgā informācija'!$F$41*'Administrēšanas izmaksas'!$H$34,2),""),"")</f>
        <v>0</v>
      </c>
      <c r="I57" s="30">
        <f>IF('Cenas aprēķins'!$F$22="Jā",IFERROR(ROUND($G57/'Vispārīgā informācija'!$F$41*'Administrēšanas izmaksas'!$I$34,2),""),"")</f>
        <v>0</v>
      </c>
      <c r="J57" s="30">
        <f>IF('Cenas aprēķins'!$G$22="Jā",IFERROR(ROUND($G57/'Vispārīgā informācija'!$F$41*'Administrēšanas izmaksas'!$J$34,2),""),"")</f>
        <v>0</v>
      </c>
      <c r="K57" s="30">
        <f>IF('Cenas aprēķins'!$H$22="Jā",IFERROR(ROUND($G57/'Vispārīgā informācija'!$F$41*'Administrēšanas izmaksas'!$K$34,2),""),"")</f>
        <v>0</v>
      </c>
      <c r="L57" s="31" t="str">
        <f>IF('Cenas aprēķins'!$I$22="Jā",IFERROR(ROUND($G57/'Vispārīgā informācija'!$F$41*'Administrēšanas izmaksas'!$L$34,2),""),"")</f>
        <v/>
      </c>
      <c r="M57" s="40"/>
      <c r="N57" s="40"/>
      <c r="O57" s="40"/>
      <c r="P57" s="40"/>
      <c r="Q57" s="40"/>
    </row>
    <row r="58" spans="2:17" ht="15.6" hidden="1" outlineLevel="2" x14ac:dyDescent="0.3">
      <c r="B58" s="109">
        <v>21</v>
      </c>
      <c r="C58" s="182"/>
      <c r="D58" s="218"/>
      <c r="E58" s="306"/>
      <c r="F58" s="182"/>
      <c r="G58" s="56">
        <f t="shared" si="1"/>
        <v>0</v>
      </c>
      <c r="H58" s="30">
        <f>IF('Cenas aprēķins'!$E$22="Jā",IFERROR(ROUND($G58/'Vispārīgā informācija'!$F$41*'Administrēšanas izmaksas'!$H$34,2),""),"")</f>
        <v>0</v>
      </c>
      <c r="I58" s="30">
        <f>IF('Cenas aprēķins'!$F$22="Jā",IFERROR(ROUND($G58/'Vispārīgā informācija'!$F$41*'Administrēšanas izmaksas'!$I$34,2),""),"")</f>
        <v>0</v>
      </c>
      <c r="J58" s="30">
        <f>IF('Cenas aprēķins'!$G$22="Jā",IFERROR(ROUND($G58/'Vispārīgā informācija'!$F$41*'Administrēšanas izmaksas'!$J$34,2),""),"")</f>
        <v>0</v>
      </c>
      <c r="K58" s="30">
        <f>IF('Cenas aprēķins'!$H$22="Jā",IFERROR(ROUND($G58/'Vispārīgā informācija'!$F$41*'Administrēšanas izmaksas'!$K$34,2),""),"")</f>
        <v>0</v>
      </c>
      <c r="L58" s="31" t="str">
        <f>IF('Cenas aprēķins'!$I$22="Jā",IFERROR(ROUND($G58/'Vispārīgā informācija'!$F$41*'Administrēšanas izmaksas'!$L$34,2),""),"")</f>
        <v/>
      </c>
      <c r="M58" s="40"/>
      <c r="N58" s="40"/>
      <c r="O58" s="40"/>
      <c r="P58" s="40"/>
      <c r="Q58" s="40"/>
    </row>
    <row r="59" spans="2:17" ht="15.6" hidden="1" outlineLevel="2" x14ac:dyDescent="0.3">
      <c r="B59" s="109">
        <v>22</v>
      </c>
      <c r="C59" s="182"/>
      <c r="D59" s="218"/>
      <c r="E59" s="306"/>
      <c r="F59" s="182"/>
      <c r="G59" s="56">
        <f t="shared" si="1"/>
        <v>0</v>
      </c>
      <c r="H59" s="30">
        <f>IF('Cenas aprēķins'!$E$22="Jā",IFERROR(ROUND($G59/'Vispārīgā informācija'!$F$41*'Administrēšanas izmaksas'!$H$34,2),""),"")</f>
        <v>0</v>
      </c>
      <c r="I59" s="30">
        <f>IF('Cenas aprēķins'!$F$22="Jā",IFERROR(ROUND($G59/'Vispārīgā informācija'!$F$41*'Administrēšanas izmaksas'!$I$34,2),""),"")</f>
        <v>0</v>
      </c>
      <c r="J59" s="30">
        <f>IF('Cenas aprēķins'!$G$22="Jā",IFERROR(ROUND($G59/'Vispārīgā informācija'!$F$41*'Administrēšanas izmaksas'!$J$34,2),""),"")</f>
        <v>0</v>
      </c>
      <c r="K59" s="30">
        <f>IF('Cenas aprēķins'!$H$22="Jā",IFERROR(ROUND($G59/'Vispārīgā informācija'!$F$41*'Administrēšanas izmaksas'!$K$34,2),""),"")</f>
        <v>0</v>
      </c>
      <c r="L59" s="31" t="str">
        <f>IF('Cenas aprēķins'!$I$22="Jā",IFERROR(ROUND($G59/'Vispārīgā informācija'!$F$41*'Administrēšanas izmaksas'!$L$34,2),""),"")</f>
        <v/>
      </c>
      <c r="M59" s="40"/>
      <c r="N59" s="40"/>
      <c r="O59" s="40"/>
      <c r="P59" s="40"/>
      <c r="Q59" s="40"/>
    </row>
    <row r="60" spans="2:17" ht="15.6" hidden="1" outlineLevel="2" x14ac:dyDescent="0.3">
      <c r="B60" s="109">
        <v>23</v>
      </c>
      <c r="C60" s="182"/>
      <c r="D60" s="218"/>
      <c r="E60" s="306"/>
      <c r="F60" s="182"/>
      <c r="G60" s="56">
        <f t="shared" si="1"/>
        <v>0</v>
      </c>
      <c r="H60" s="30">
        <f>IF('Cenas aprēķins'!$E$22="Jā",IFERROR(ROUND($G60/'Vispārīgā informācija'!$F$41*'Administrēšanas izmaksas'!$H$34,2),""),"")</f>
        <v>0</v>
      </c>
      <c r="I60" s="30">
        <f>IF('Cenas aprēķins'!$F$22="Jā",IFERROR(ROUND($G60/'Vispārīgā informācija'!$F$41*'Administrēšanas izmaksas'!$I$34,2),""),"")</f>
        <v>0</v>
      </c>
      <c r="J60" s="30">
        <f>IF('Cenas aprēķins'!$G$22="Jā",IFERROR(ROUND($G60/'Vispārīgā informācija'!$F$41*'Administrēšanas izmaksas'!$J$34,2),""),"")</f>
        <v>0</v>
      </c>
      <c r="K60" s="30">
        <f>IF('Cenas aprēķins'!$H$22="Jā",IFERROR(ROUND($G60/'Vispārīgā informācija'!$F$41*'Administrēšanas izmaksas'!$K$34,2),""),"")</f>
        <v>0</v>
      </c>
      <c r="L60" s="31" t="str">
        <f>IF('Cenas aprēķins'!$I$22="Jā",IFERROR(ROUND($G60/'Vispārīgā informācija'!$F$41*'Administrēšanas izmaksas'!$L$34,2),""),"")</f>
        <v/>
      </c>
      <c r="M60" s="40"/>
      <c r="N60" s="40"/>
      <c r="O60" s="40"/>
      <c r="P60" s="40"/>
      <c r="Q60" s="40"/>
    </row>
    <row r="61" spans="2:17" ht="15.6" hidden="1" outlineLevel="2" x14ac:dyDescent="0.3">
      <c r="B61" s="109">
        <v>24</v>
      </c>
      <c r="C61" s="182"/>
      <c r="D61" s="218"/>
      <c r="E61" s="306"/>
      <c r="F61" s="182"/>
      <c r="G61" s="56">
        <f t="shared" si="1"/>
        <v>0</v>
      </c>
      <c r="H61" s="30">
        <f>IF('Cenas aprēķins'!$E$22="Jā",IFERROR(ROUND($G61/'Vispārīgā informācija'!$F$41*'Administrēšanas izmaksas'!$H$34,2),""),"")</f>
        <v>0</v>
      </c>
      <c r="I61" s="30">
        <f>IF('Cenas aprēķins'!$F$22="Jā",IFERROR(ROUND($G61/'Vispārīgā informācija'!$F$41*'Administrēšanas izmaksas'!$I$34,2),""),"")</f>
        <v>0</v>
      </c>
      <c r="J61" s="30">
        <f>IF('Cenas aprēķins'!$G$22="Jā",IFERROR(ROUND($G61/'Vispārīgā informācija'!$F$41*'Administrēšanas izmaksas'!$J$34,2),""),"")</f>
        <v>0</v>
      </c>
      <c r="K61" s="30">
        <f>IF('Cenas aprēķins'!$H$22="Jā",IFERROR(ROUND($G61/'Vispārīgā informācija'!$F$41*'Administrēšanas izmaksas'!$K$34,2),""),"")</f>
        <v>0</v>
      </c>
      <c r="L61" s="31" t="str">
        <f>IF('Cenas aprēķins'!$I$22="Jā",IFERROR(ROUND($G61/'Vispārīgā informācija'!$F$41*'Administrēšanas izmaksas'!$L$34,2),""),"")</f>
        <v/>
      </c>
      <c r="M61" s="40"/>
      <c r="N61" s="40"/>
      <c r="O61" s="40"/>
      <c r="P61" s="40"/>
      <c r="Q61" s="40"/>
    </row>
    <row r="62" spans="2:17" ht="15.6" hidden="1" outlineLevel="2" x14ac:dyDescent="0.3">
      <c r="B62" s="109">
        <v>25</v>
      </c>
      <c r="C62" s="182"/>
      <c r="D62" s="218"/>
      <c r="E62" s="306"/>
      <c r="F62" s="182"/>
      <c r="G62" s="56">
        <f t="shared" si="1"/>
        <v>0</v>
      </c>
      <c r="H62" s="30">
        <f>IF('Cenas aprēķins'!$E$22="Jā",IFERROR(ROUND($G62/'Vispārīgā informācija'!$F$41*'Administrēšanas izmaksas'!$H$34,2),""),"")</f>
        <v>0</v>
      </c>
      <c r="I62" s="30">
        <f>IF('Cenas aprēķins'!$F$22="Jā",IFERROR(ROUND($G62/'Vispārīgā informācija'!$F$41*'Administrēšanas izmaksas'!$I$34,2),""),"")</f>
        <v>0</v>
      </c>
      <c r="J62" s="30">
        <f>IF('Cenas aprēķins'!$G$22="Jā",IFERROR(ROUND($G62/'Vispārīgā informācija'!$F$41*'Administrēšanas izmaksas'!$J$34,2),""),"")</f>
        <v>0</v>
      </c>
      <c r="K62" s="30">
        <f>IF('Cenas aprēķins'!$H$22="Jā",IFERROR(ROUND($G62/'Vispārīgā informācija'!$F$41*'Administrēšanas izmaksas'!$K$34,2),""),"")</f>
        <v>0</v>
      </c>
      <c r="L62" s="31" t="str">
        <f>IF('Cenas aprēķins'!$I$22="Jā",IFERROR(ROUND($G62/'Vispārīgā informācija'!$F$41*'Administrēšanas izmaksas'!$L$34,2),""),"")</f>
        <v/>
      </c>
      <c r="M62" s="40"/>
      <c r="N62" s="40"/>
      <c r="O62" s="40"/>
      <c r="P62" s="40"/>
      <c r="Q62" s="40"/>
    </row>
    <row r="63" spans="2:17" ht="15.6" hidden="1" outlineLevel="2" x14ac:dyDescent="0.3">
      <c r="B63" s="109">
        <v>26</v>
      </c>
      <c r="C63" s="182"/>
      <c r="D63" s="218"/>
      <c r="E63" s="306"/>
      <c r="F63" s="182"/>
      <c r="G63" s="56">
        <f t="shared" si="1"/>
        <v>0</v>
      </c>
      <c r="H63" s="30">
        <f>IF('Cenas aprēķins'!$E$22="Jā",IFERROR(ROUND($G63/'Vispārīgā informācija'!$F$41*'Administrēšanas izmaksas'!$H$34,2),""),"")</f>
        <v>0</v>
      </c>
      <c r="I63" s="30">
        <f>IF('Cenas aprēķins'!$F$22="Jā",IFERROR(ROUND($G63/'Vispārīgā informācija'!$F$41*'Administrēšanas izmaksas'!$I$34,2),""),"")</f>
        <v>0</v>
      </c>
      <c r="J63" s="30">
        <f>IF('Cenas aprēķins'!$G$22="Jā",IFERROR(ROUND($G63/'Vispārīgā informācija'!$F$41*'Administrēšanas izmaksas'!$J$34,2),""),"")</f>
        <v>0</v>
      </c>
      <c r="K63" s="30">
        <f>IF('Cenas aprēķins'!$H$22="Jā",IFERROR(ROUND($G63/'Vispārīgā informācija'!$F$41*'Administrēšanas izmaksas'!$K$34,2),""),"")</f>
        <v>0</v>
      </c>
      <c r="L63" s="31" t="str">
        <f>IF('Cenas aprēķins'!$I$22="Jā",IFERROR(ROUND($G63/'Vispārīgā informācija'!$F$41*'Administrēšanas izmaksas'!$L$34,2),""),"")</f>
        <v/>
      </c>
      <c r="M63" s="40"/>
      <c r="N63" s="40"/>
      <c r="O63" s="40"/>
      <c r="P63" s="40"/>
      <c r="Q63" s="40"/>
    </row>
    <row r="64" spans="2:17" ht="15.6" hidden="1" outlineLevel="2" x14ac:dyDescent="0.3">
      <c r="B64" s="109">
        <v>27</v>
      </c>
      <c r="C64" s="182"/>
      <c r="D64" s="218"/>
      <c r="E64" s="306"/>
      <c r="F64" s="182"/>
      <c r="G64" s="56">
        <f t="shared" si="1"/>
        <v>0</v>
      </c>
      <c r="H64" s="30">
        <f>IF('Cenas aprēķins'!$E$22="Jā",IFERROR(ROUND($G64/'Vispārīgā informācija'!$F$41*'Administrēšanas izmaksas'!$H$34,2),""),"")</f>
        <v>0</v>
      </c>
      <c r="I64" s="30">
        <f>IF('Cenas aprēķins'!$F$22="Jā",IFERROR(ROUND($G64/'Vispārīgā informācija'!$F$41*'Administrēšanas izmaksas'!$I$34,2),""),"")</f>
        <v>0</v>
      </c>
      <c r="J64" s="30">
        <f>IF('Cenas aprēķins'!$G$22="Jā",IFERROR(ROUND($G64/'Vispārīgā informācija'!$F$41*'Administrēšanas izmaksas'!$J$34,2),""),"")</f>
        <v>0</v>
      </c>
      <c r="K64" s="30">
        <f>IF('Cenas aprēķins'!$H$22="Jā",IFERROR(ROUND($G64/'Vispārīgā informācija'!$F$41*'Administrēšanas izmaksas'!$K$34,2),""),"")</f>
        <v>0</v>
      </c>
      <c r="L64" s="31" t="str">
        <f>IF('Cenas aprēķins'!$I$22="Jā",IFERROR(ROUND($G64/'Vispārīgā informācija'!$F$41*'Administrēšanas izmaksas'!$L$34,2),""),"")</f>
        <v/>
      </c>
      <c r="M64" s="40"/>
      <c r="N64" s="40"/>
      <c r="O64" s="40"/>
      <c r="P64" s="40"/>
      <c r="Q64" s="40"/>
    </row>
    <row r="65" spans="2:17" ht="15.6" hidden="1" outlineLevel="2" x14ac:dyDescent="0.3">
      <c r="B65" s="109">
        <v>28</v>
      </c>
      <c r="C65" s="182"/>
      <c r="D65" s="218"/>
      <c r="E65" s="306"/>
      <c r="F65" s="182"/>
      <c r="G65" s="56">
        <f t="shared" si="1"/>
        <v>0</v>
      </c>
      <c r="H65" s="30">
        <f>IF('Cenas aprēķins'!$E$22="Jā",IFERROR(ROUND($G65/'Vispārīgā informācija'!$F$41*'Administrēšanas izmaksas'!$H$34,2),""),"")</f>
        <v>0</v>
      </c>
      <c r="I65" s="30">
        <f>IF('Cenas aprēķins'!$F$22="Jā",IFERROR(ROUND($G65/'Vispārīgā informācija'!$F$41*'Administrēšanas izmaksas'!$I$34,2),""),"")</f>
        <v>0</v>
      </c>
      <c r="J65" s="30">
        <f>IF('Cenas aprēķins'!$G$22="Jā",IFERROR(ROUND($G65/'Vispārīgā informācija'!$F$41*'Administrēšanas izmaksas'!$J$34,2),""),"")</f>
        <v>0</v>
      </c>
      <c r="K65" s="30">
        <f>IF('Cenas aprēķins'!$H$22="Jā",IFERROR(ROUND($G65/'Vispārīgā informācija'!$F$41*'Administrēšanas izmaksas'!$K$34,2),""),"")</f>
        <v>0</v>
      </c>
      <c r="L65" s="31" t="str">
        <f>IF('Cenas aprēķins'!$I$22="Jā",IFERROR(ROUND($G65/'Vispārīgā informācija'!$F$41*'Administrēšanas izmaksas'!$L$34,2),""),"")</f>
        <v/>
      </c>
      <c r="M65" s="40"/>
      <c r="N65" s="40"/>
      <c r="O65" s="40"/>
      <c r="P65" s="40"/>
      <c r="Q65" s="40"/>
    </row>
    <row r="66" spans="2:17" ht="15.6" hidden="1" outlineLevel="2" x14ac:dyDescent="0.3">
      <c r="B66" s="109">
        <v>29</v>
      </c>
      <c r="C66" s="182"/>
      <c r="D66" s="218"/>
      <c r="E66" s="306"/>
      <c r="F66" s="182"/>
      <c r="G66" s="56">
        <f t="shared" si="1"/>
        <v>0</v>
      </c>
      <c r="H66" s="30">
        <f>IF('Cenas aprēķins'!$E$22="Jā",IFERROR(ROUND($G66/'Vispārīgā informācija'!$F$41*'Administrēšanas izmaksas'!$H$34,2),""),"")</f>
        <v>0</v>
      </c>
      <c r="I66" s="30">
        <f>IF('Cenas aprēķins'!$F$22="Jā",IFERROR(ROUND($G66/'Vispārīgā informācija'!$F$41*'Administrēšanas izmaksas'!$I$34,2),""),"")</f>
        <v>0</v>
      </c>
      <c r="J66" s="30">
        <f>IF('Cenas aprēķins'!$G$22="Jā",IFERROR(ROUND($G66/'Vispārīgā informācija'!$F$41*'Administrēšanas izmaksas'!$J$34,2),""),"")</f>
        <v>0</v>
      </c>
      <c r="K66" s="30">
        <f>IF('Cenas aprēķins'!$H$22="Jā",IFERROR(ROUND($G66/'Vispārīgā informācija'!$F$41*'Administrēšanas izmaksas'!$K$34,2),""),"")</f>
        <v>0</v>
      </c>
      <c r="L66" s="31" t="str">
        <f>IF('Cenas aprēķins'!$I$22="Jā",IFERROR(ROUND($G66/'Vispārīgā informācija'!$F$41*'Administrēšanas izmaksas'!$L$34,2),""),"")</f>
        <v/>
      </c>
      <c r="M66" s="40"/>
      <c r="N66" s="40"/>
      <c r="O66" s="40"/>
      <c r="P66" s="40"/>
      <c r="Q66" s="40"/>
    </row>
    <row r="67" spans="2:17" ht="15.6" outlineLevel="1" collapsed="1" x14ac:dyDescent="0.3">
      <c r="B67" s="109">
        <v>30</v>
      </c>
      <c r="C67" s="182"/>
      <c r="D67" s="218"/>
      <c r="E67" s="306"/>
      <c r="F67" s="182"/>
      <c r="G67" s="56">
        <f t="shared" si="1"/>
        <v>0</v>
      </c>
      <c r="H67" s="30">
        <f>IF('Cenas aprēķins'!$E$22="Jā",IFERROR(ROUND($G67/'Vispārīgā informācija'!$F$41*'Administrēšanas izmaksas'!$H$34,2),""),"")</f>
        <v>0</v>
      </c>
      <c r="I67" s="30">
        <f>IF('Cenas aprēķins'!$F$22="Jā",IFERROR(ROUND($G67/'Vispārīgā informācija'!$F$41*'Administrēšanas izmaksas'!$I$34,2),""),"")</f>
        <v>0</v>
      </c>
      <c r="J67" s="30">
        <f>IF('Cenas aprēķins'!$G$22="Jā",IFERROR(ROUND($G67/'Vispārīgā informācija'!$F$41*'Administrēšanas izmaksas'!$J$34,2),""),"")</f>
        <v>0</v>
      </c>
      <c r="K67" s="30">
        <f>IF('Cenas aprēķins'!$H$22="Jā",IFERROR(ROUND($G67/'Vispārīgā informācija'!$F$41*'Administrēšanas izmaksas'!$K$34,2),""),"")</f>
        <v>0</v>
      </c>
      <c r="L67" s="31" t="str">
        <f>IF('Cenas aprēķins'!$I$22="Jā",IFERROR(ROUND($G67/'Vispārīgā informācija'!$F$41*'Administrēšanas izmaksas'!$L$34,2),""),"")</f>
        <v/>
      </c>
      <c r="M67" s="40"/>
      <c r="N67" s="40"/>
      <c r="O67" s="40"/>
      <c r="P67" s="40"/>
      <c r="Q67" s="40"/>
    </row>
    <row r="68" spans="2:17" ht="15.6" hidden="1" outlineLevel="2" x14ac:dyDescent="0.3">
      <c r="B68" s="109">
        <v>31</v>
      </c>
      <c r="C68" s="182"/>
      <c r="D68" s="218"/>
      <c r="E68" s="306"/>
      <c r="F68" s="182"/>
      <c r="G68" s="56">
        <f t="shared" si="1"/>
        <v>0</v>
      </c>
      <c r="H68" s="30">
        <f>IF('Cenas aprēķins'!$E$22="Jā",IFERROR(ROUND($G68/'Vispārīgā informācija'!$F$41*'Administrēšanas izmaksas'!$H$34,2),""),"")</f>
        <v>0</v>
      </c>
      <c r="I68" s="30">
        <f>IF('Cenas aprēķins'!$F$22="Jā",IFERROR(ROUND($G68/'Vispārīgā informācija'!$F$41*'Administrēšanas izmaksas'!$I$34,2),""),"")</f>
        <v>0</v>
      </c>
      <c r="J68" s="30">
        <f>IF('Cenas aprēķins'!$G$22="Jā",IFERROR(ROUND($G68/'Vispārīgā informācija'!$F$41*'Administrēšanas izmaksas'!$J$34,2),""),"")</f>
        <v>0</v>
      </c>
      <c r="K68" s="30">
        <f>IF('Cenas aprēķins'!$H$22="Jā",IFERROR(ROUND($G68/'Vispārīgā informācija'!$F$41*'Administrēšanas izmaksas'!$K$34,2),""),"")</f>
        <v>0</v>
      </c>
      <c r="L68" s="31" t="str">
        <f>IF('Cenas aprēķins'!$I$22="Jā",IFERROR(ROUND($G68/'Vispārīgā informācija'!$F$41*'Administrēšanas izmaksas'!$L$34,2),""),"")</f>
        <v/>
      </c>
      <c r="M68" s="40"/>
      <c r="N68" s="40"/>
      <c r="O68" s="40"/>
      <c r="P68" s="40"/>
      <c r="Q68" s="40"/>
    </row>
    <row r="69" spans="2:17" ht="15.6" hidden="1" outlineLevel="2" x14ac:dyDescent="0.3">
      <c r="B69" s="109">
        <v>32</v>
      </c>
      <c r="C69" s="182"/>
      <c r="D69" s="218"/>
      <c r="E69" s="306"/>
      <c r="F69" s="182"/>
      <c r="G69" s="56">
        <f t="shared" si="1"/>
        <v>0</v>
      </c>
      <c r="H69" s="30">
        <f>IF('Cenas aprēķins'!$E$22="Jā",IFERROR(ROUND($G69/'Vispārīgā informācija'!$F$41*'Administrēšanas izmaksas'!$H$34,2),""),"")</f>
        <v>0</v>
      </c>
      <c r="I69" s="30">
        <f>IF('Cenas aprēķins'!$F$22="Jā",IFERROR(ROUND($G69/'Vispārīgā informācija'!$F$41*'Administrēšanas izmaksas'!$I$34,2),""),"")</f>
        <v>0</v>
      </c>
      <c r="J69" s="30">
        <f>IF('Cenas aprēķins'!$G$22="Jā",IFERROR(ROUND($G69/'Vispārīgā informācija'!$F$41*'Administrēšanas izmaksas'!$J$34,2),""),"")</f>
        <v>0</v>
      </c>
      <c r="K69" s="30">
        <f>IF('Cenas aprēķins'!$H$22="Jā",IFERROR(ROUND($G69/'Vispārīgā informācija'!$F$41*'Administrēšanas izmaksas'!$K$34,2),""),"")</f>
        <v>0</v>
      </c>
      <c r="L69" s="31" t="str">
        <f>IF('Cenas aprēķins'!$I$22="Jā",IFERROR(ROUND($G69/'Vispārīgā informācija'!$F$41*'Administrēšanas izmaksas'!$L$34,2),""),"")</f>
        <v/>
      </c>
      <c r="M69" s="40"/>
      <c r="N69" s="40"/>
      <c r="O69" s="40"/>
      <c r="P69" s="40"/>
      <c r="Q69" s="40"/>
    </row>
    <row r="70" spans="2:17" ht="15.6" hidden="1" outlineLevel="2" x14ac:dyDescent="0.3">
      <c r="B70" s="109">
        <v>33</v>
      </c>
      <c r="C70" s="182"/>
      <c r="D70" s="218"/>
      <c r="E70" s="306"/>
      <c r="F70" s="182"/>
      <c r="G70" s="56">
        <f t="shared" si="1"/>
        <v>0</v>
      </c>
      <c r="H70" s="30">
        <f>IF('Cenas aprēķins'!$E$22="Jā",IFERROR(ROUND($G70/'Vispārīgā informācija'!$F$41*'Administrēšanas izmaksas'!$H$34,2),""),"")</f>
        <v>0</v>
      </c>
      <c r="I70" s="30">
        <f>IF('Cenas aprēķins'!$F$22="Jā",IFERROR(ROUND($G70/'Vispārīgā informācija'!$F$41*'Administrēšanas izmaksas'!$I$34,2),""),"")</f>
        <v>0</v>
      </c>
      <c r="J70" s="30">
        <f>IF('Cenas aprēķins'!$G$22="Jā",IFERROR(ROUND($G70/'Vispārīgā informācija'!$F$41*'Administrēšanas izmaksas'!$J$34,2),""),"")</f>
        <v>0</v>
      </c>
      <c r="K70" s="30">
        <f>IF('Cenas aprēķins'!$H$22="Jā",IFERROR(ROUND($G70/'Vispārīgā informācija'!$F$41*'Administrēšanas izmaksas'!$K$34,2),""),"")</f>
        <v>0</v>
      </c>
      <c r="L70" s="31" t="str">
        <f>IF('Cenas aprēķins'!$I$22="Jā",IFERROR(ROUND($G70/'Vispārīgā informācija'!$F$41*'Administrēšanas izmaksas'!$L$34,2),""),"")</f>
        <v/>
      </c>
      <c r="M70" s="40"/>
      <c r="N70" s="40"/>
      <c r="O70" s="40"/>
      <c r="P70" s="40"/>
      <c r="Q70" s="40"/>
    </row>
    <row r="71" spans="2:17" ht="15.6" hidden="1" outlineLevel="2" x14ac:dyDescent="0.3">
      <c r="B71" s="109">
        <v>34</v>
      </c>
      <c r="C71" s="182"/>
      <c r="D71" s="218"/>
      <c r="E71" s="306"/>
      <c r="F71" s="182"/>
      <c r="G71" s="56">
        <f t="shared" si="1"/>
        <v>0</v>
      </c>
      <c r="H71" s="30">
        <f>IF('Cenas aprēķins'!$E$22="Jā",IFERROR(ROUND($G71/'Vispārīgā informācija'!$F$41*'Administrēšanas izmaksas'!$H$34,2),""),"")</f>
        <v>0</v>
      </c>
      <c r="I71" s="30">
        <f>IF('Cenas aprēķins'!$F$22="Jā",IFERROR(ROUND($G71/'Vispārīgā informācija'!$F$41*'Administrēšanas izmaksas'!$I$34,2),""),"")</f>
        <v>0</v>
      </c>
      <c r="J71" s="30">
        <f>IF('Cenas aprēķins'!$G$22="Jā",IFERROR(ROUND($G71/'Vispārīgā informācija'!$F$41*'Administrēšanas izmaksas'!$J$34,2),""),"")</f>
        <v>0</v>
      </c>
      <c r="K71" s="30">
        <f>IF('Cenas aprēķins'!$H$22="Jā",IFERROR(ROUND($G71/'Vispārīgā informācija'!$F$41*'Administrēšanas izmaksas'!$K$34,2),""),"")</f>
        <v>0</v>
      </c>
      <c r="L71" s="31" t="str">
        <f>IF('Cenas aprēķins'!$I$22="Jā",IFERROR(ROUND($G71/'Vispārīgā informācija'!$F$41*'Administrēšanas izmaksas'!$L$34,2),""),"")</f>
        <v/>
      </c>
      <c r="M71" s="40"/>
      <c r="N71" s="40"/>
      <c r="O71" s="40"/>
      <c r="P71" s="40"/>
      <c r="Q71" s="40"/>
    </row>
    <row r="72" spans="2:17" ht="15.6" hidden="1" outlineLevel="2" x14ac:dyDescent="0.3">
      <c r="B72" s="109">
        <v>35</v>
      </c>
      <c r="C72" s="182"/>
      <c r="D72" s="218"/>
      <c r="E72" s="306"/>
      <c r="F72" s="182"/>
      <c r="G72" s="56">
        <f t="shared" si="1"/>
        <v>0</v>
      </c>
      <c r="H72" s="30">
        <f>IF('Cenas aprēķins'!$E$22="Jā",IFERROR(ROUND($G72/'Vispārīgā informācija'!$F$41*'Administrēšanas izmaksas'!$H$34,2),""),"")</f>
        <v>0</v>
      </c>
      <c r="I72" s="30">
        <f>IF('Cenas aprēķins'!$F$22="Jā",IFERROR(ROUND($G72/'Vispārīgā informācija'!$F$41*'Administrēšanas izmaksas'!$I$34,2),""),"")</f>
        <v>0</v>
      </c>
      <c r="J72" s="30">
        <f>IF('Cenas aprēķins'!$G$22="Jā",IFERROR(ROUND($G72/'Vispārīgā informācija'!$F$41*'Administrēšanas izmaksas'!$J$34,2),""),"")</f>
        <v>0</v>
      </c>
      <c r="K72" s="30">
        <f>IF('Cenas aprēķins'!$H$22="Jā",IFERROR(ROUND($G72/'Vispārīgā informācija'!$F$41*'Administrēšanas izmaksas'!$K$34,2),""),"")</f>
        <v>0</v>
      </c>
      <c r="L72" s="31" t="str">
        <f>IF('Cenas aprēķins'!$I$22="Jā",IFERROR(ROUND($G72/'Vispārīgā informācija'!$F$41*'Administrēšanas izmaksas'!$L$34,2),""),"")</f>
        <v/>
      </c>
      <c r="M72" s="40"/>
      <c r="N72" s="40"/>
      <c r="O72" s="40"/>
      <c r="P72" s="40"/>
      <c r="Q72" s="40"/>
    </row>
    <row r="73" spans="2:17" ht="15.6" hidden="1" outlineLevel="2" x14ac:dyDescent="0.3">
      <c r="B73" s="109">
        <v>36</v>
      </c>
      <c r="C73" s="182"/>
      <c r="D73" s="218"/>
      <c r="E73" s="306"/>
      <c r="F73" s="182"/>
      <c r="G73" s="56">
        <f t="shared" si="1"/>
        <v>0</v>
      </c>
      <c r="H73" s="30">
        <f>IF('Cenas aprēķins'!$E$22="Jā",IFERROR(ROUND($G73/'Vispārīgā informācija'!$F$41*'Administrēšanas izmaksas'!$H$34,2),""),"")</f>
        <v>0</v>
      </c>
      <c r="I73" s="30">
        <f>IF('Cenas aprēķins'!$F$22="Jā",IFERROR(ROUND($G73/'Vispārīgā informācija'!$F$41*'Administrēšanas izmaksas'!$I$34,2),""),"")</f>
        <v>0</v>
      </c>
      <c r="J73" s="30">
        <f>IF('Cenas aprēķins'!$G$22="Jā",IFERROR(ROUND($G73/'Vispārīgā informācija'!$F$41*'Administrēšanas izmaksas'!$J$34,2),""),"")</f>
        <v>0</v>
      </c>
      <c r="K73" s="30">
        <f>IF('Cenas aprēķins'!$H$22="Jā",IFERROR(ROUND($G73/'Vispārīgā informācija'!$F$41*'Administrēšanas izmaksas'!$K$34,2),""),"")</f>
        <v>0</v>
      </c>
      <c r="L73" s="31" t="str">
        <f>IF('Cenas aprēķins'!$I$22="Jā",IFERROR(ROUND($G73/'Vispārīgā informācija'!$F$41*'Administrēšanas izmaksas'!$L$34,2),""),"")</f>
        <v/>
      </c>
      <c r="M73" s="40"/>
      <c r="N73" s="40"/>
      <c r="O73" s="40"/>
      <c r="P73" s="40"/>
      <c r="Q73" s="40"/>
    </row>
    <row r="74" spans="2:17" ht="15.6" hidden="1" outlineLevel="2" x14ac:dyDescent="0.3">
      <c r="B74" s="109">
        <v>37</v>
      </c>
      <c r="C74" s="182"/>
      <c r="D74" s="218"/>
      <c r="E74" s="306"/>
      <c r="F74" s="182"/>
      <c r="G74" s="56">
        <f t="shared" si="1"/>
        <v>0</v>
      </c>
      <c r="H74" s="30">
        <f>IF('Cenas aprēķins'!$E$22="Jā",IFERROR(ROUND($G74/'Vispārīgā informācija'!$F$41*'Administrēšanas izmaksas'!$H$34,2),""),"")</f>
        <v>0</v>
      </c>
      <c r="I74" s="30">
        <f>IF('Cenas aprēķins'!$F$22="Jā",IFERROR(ROUND($G74/'Vispārīgā informācija'!$F$41*'Administrēšanas izmaksas'!$I$34,2),""),"")</f>
        <v>0</v>
      </c>
      <c r="J74" s="30">
        <f>IF('Cenas aprēķins'!$G$22="Jā",IFERROR(ROUND($G74/'Vispārīgā informācija'!$F$41*'Administrēšanas izmaksas'!$J$34,2),""),"")</f>
        <v>0</v>
      </c>
      <c r="K74" s="30">
        <f>IF('Cenas aprēķins'!$H$22="Jā",IFERROR(ROUND($G74/'Vispārīgā informācija'!$F$41*'Administrēšanas izmaksas'!$K$34,2),""),"")</f>
        <v>0</v>
      </c>
      <c r="L74" s="31" t="str">
        <f>IF('Cenas aprēķins'!$I$22="Jā",IFERROR(ROUND($G74/'Vispārīgā informācija'!$F$41*'Administrēšanas izmaksas'!$L$34,2),""),"")</f>
        <v/>
      </c>
      <c r="M74" s="40"/>
      <c r="N74" s="40"/>
      <c r="O74" s="40"/>
      <c r="P74" s="40"/>
      <c r="Q74" s="40"/>
    </row>
    <row r="75" spans="2:17" ht="15.6" hidden="1" outlineLevel="2" x14ac:dyDescent="0.3">
      <c r="B75" s="109">
        <v>38</v>
      </c>
      <c r="C75" s="182"/>
      <c r="D75" s="218"/>
      <c r="E75" s="306"/>
      <c r="F75" s="182"/>
      <c r="G75" s="56">
        <f t="shared" si="1"/>
        <v>0</v>
      </c>
      <c r="H75" s="30">
        <f>IF('Cenas aprēķins'!$E$22="Jā",IFERROR(ROUND($G75/'Vispārīgā informācija'!$F$41*'Administrēšanas izmaksas'!$H$34,2),""),"")</f>
        <v>0</v>
      </c>
      <c r="I75" s="30">
        <f>IF('Cenas aprēķins'!$F$22="Jā",IFERROR(ROUND($G75/'Vispārīgā informācija'!$F$41*'Administrēšanas izmaksas'!$I$34,2),""),"")</f>
        <v>0</v>
      </c>
      <c r="J75" s="30">
        <f>IF('Cenas aprēķins'!$G$22="Jā",IFERROR(ROUND($G75/'Vispārīgā informācija'!$F$41*'Administrēšanas izmaksas'!$J$34,2),""),"")</f>
        <v>0</v>
      </c>
      <c r="K75" s="30">
        <f>IF('Cenas aprēķins'!$H$22="Jā",IFERROR(ROUND($G75/'Vispārīgā informācija'!$F$41*'Administrēšanas izmaksas'!$K$34,2),""),"")</f>
        <v>0</v>
      </c>
      <c r="L75" s="31" t="str">
        <f>IF('Cenas aprēķins'!$I$22="Jā",IFERROR(ROUND($G75/'Vispārīgā informācija'!$F$41*'Administrēšanas izmaksas'!$L$34,2),""),"")</f>
        <v/>
      </c>
      <c r="M75" s="40"/>
      <c r="N75" s="40"/>
      <c r="O75" s="40"/>
      <c r="P75" s="40"/>
      <c r="Q75" s="40"/>
    </row>
    <row r="76" spans="2:17" ht="15.6" hidden="1" outlineLevel="2" x14ac:dyDescent="0.3">
      <c r="B76" s="109">
        <v>39</v>
      </c>
      <c r="C76" s="182"/>
      <c r="D76" s="218"/>
      <c r="E76" s="306"/>
      <c r="F76" s="182"/>
      <c r="G76" s="56">
        <f t="shared" si="1"/>
        <v>0</v>
      </c>
      <c r="H76" s="30">
        <f>IF('Cenas aprēķins'!$E$22="Jā",IFERROR(ROUND($G76/'Vispārīgā informācija'!$F$41*'Administrēšanas izmaksas'!$H$34,2),""),"")</f>
        <v>0</v>
      </c>
      <c r="I76" s="30">
        <f>IF('Cenas aprēķins'!$F$22="Jā",IFERROR(ROUND($G76/'Vispārīgā informācija'!$F$41*'Administrēšanas izmaksas'!$I$34,2),""),"")</f>
        <v>0</v>
      </c>
      <c r="J76" s="30">
        <f>IF('Cenas aprēķins'!$G$22="Jā",IFERROR(ROUND($G76/'Vispārīgā informācija'!$F$41*'Administrēšanas izmaksas'!$J$34,2),""),"")</f>
        <v>0</v>
      </c>
      <c r="K76" s="30">
        <f>IF('Cenas aprēķins'!$H$22="Jā",IFERROR(ROUND($G76/'Vispārīgā informācija'!$F$41*'Administrēšanas izmaksas'!$K$34,2),""),"")</f>
        <v>0</v>
      </c>
      <c r="L76" s="31" t="str">
        <f>IF('Cenas aprēķins'!$I$22="Jā",IFERROR(ROUND($G76/'Vispārīgā informācija'!$F$41*'Administrēšanas izmaksas'!$L$34,2),""),"")</f>
        <v/>
      </c>
      <c r="M76" s="40"/>
      <c r="N76" s="40"/>
      <c r="O76" s="40"/>
      <c r="P76" s="40"/>
      <c r="Q76" s="40"/>
    </row>
    <row r="77" spans="2:17" ht="15.6" outlineLevel="1" collapsed="1" x14ac:dyDescent="0.3">
      <c r="B77" s="109">
        <v>40</v>
      </c>
      <c r="C77" s="182"/>
      <c r="D77" s="218"/>
      <c r="E77" s="306"/>
      <c r="F77" s="182"/>
      <c r="G77" s="56">
        <f t="shared" si="1"/>
        <v>0</v>
      </c>
      <c r="H77" s="30">
        <f>IF('Cenas aprēķins'!$E$22="Jā",IFERROR(ROUND($G77/'Vispārīgā informācija'!$F$41*'Administrēšanas izmaksas'!$H$34,2),""),"")</f>
        <v>0</v>
      </c>
      <c r="I77" s="30">
        <f>IF('Cenas aprēķins'!$F$22="Jā",IFERROR(ROUND($G77/'Vispārīgā informācija'!$F$41*'Administrēšanas izmaksas'!$I$34,2),""),"")</f>
        <v>0</v>
      </c>
      <c r="J77" s="30">
        <f>IF('Cenas aprēķins'!$G$22="Jā",IFERROR(ROUND($G77/'Vispārīgā informācija'!$F$41*'Administrēšanas izmaksas'!$J$34,2),""),"")</f>
        <v>0</v>
      </c>
      <c r="K77" s="30">
        <f>IF('Cenas aprēķins'!$H$22="Jā",IFERROR(ROUND($G77/'Vispārīgā informācija'!$F$41*'Administrēšanas izmaksas'!$K$34,2),""),"")</f>
        <v>0</v>
      </c>
      <c r="L77" s="31" t="str">
        <f>IF('Cenas aprēķins'!$I$22="Jā",IFERROR(ROUND($G77/'Vispārīgā informācija'!$F$41*'Administrēšanas izmaksas'!$L$34,2),""),"")</f>
        <v/>
      </c>
      <c r="M77" s="40"/>
      <c r="N77" s="40"/>
      <c r="O77" s="40"/>
      <c r="P77" s="40"/>
      <c r="Q77" s="40"/>
    </row>
    <row r="78" spans="2:17" ht="15.6" hidden="1" outlineLevel="2" x14ac:dyDescent="0.3">
      <c r="B78" s="109">
        <v>41</v>
      </c>
      <c r="C78" s="182"/>
      <c r="D78" s="218"/>
      <c r="E78" s="306"/>
      <c r="F78" s="182"/>
      <c r="G78" s="56">
        <f t="shared" si="1"/>
        <v>0</v>
      </c>
      <c r="H78" s="30">
        <f>IF('Cenas aprēķins'!$E$22="Jā",IFERROR(ROUND($G78/'Vispārīgā informācija'!$F$41*'Administrēšanas izmaksas'!$H$34,2),""),"")</f>
        <v>0</v>
      </c>
      <c r="I78" s="30">
        <f>IF('Cenas aprēķins'!$F$22="Jā",IFERROR(ROUND($G78/'Vispārīgā informācija'!$F$41*'Administrēšanas izmaksas'!$I$34,2),""),"")</f>
        <v>0</v>
      </c>
      <c r="J78" s="30">
        <f>IF('Cenas aprēķins'!$G$22="Jā",IFERROR(ROUND($G78/'Vispārīgā informācija'!$F$41*'Administrēšanas izmaksas'!$J$34,2),""),"")</f>
        <v>0</v>
      </c>
      <c r="K78" s="30">
        <f>IF('Cenas aprēķins'!$H$22="Jā",IFERROR(ROUND($G78/'Vispārīgā informācija'!$F$41*'Administrēšanas izmaksas'!$K$34,2),""),"")</f>
        <v>0</v>
      </c>
      <c r="L78" s="31" t="str">
        <f>IF('Cenas aprēķins'!$I$22="Jā",IFERROR(ROUND($G78/'Vispārīgā informācija'!$F$41*'Administrēšanas izmaksas'!$L$34,2),""),"")</f>
        <v/>
      </c>
      <c r="M78" s="40"/>
      <c r="N78" s="40"/>
      <c r="O78" s="40"/>
      <c r="P78" s="40"/>
      <c r="Q78" s="40"/>
    </row>
    <row r="79" spans="2:17" ht="15.6" hidden="1" outlineLevel="2" x14ac:dyDescent="0.3">
      <c r="B79" s="109">
        <v>42</v>
      </c>
      <c r="C79" s="182"/>
      <c r="D79" s="218"/>
      <c r="E79" s="306"/>
      <c r="F79" s="182"/>
      <c r="G79" s="56">
        <f t="shared" si="1"/>
        <v>0</v>
      </c>
      <c r="H79" s="30">
        <f>IF('Cenas aprēķins'!$E$22="Jā",IFERROR(ROUND($G79/'Vispārīgā informācija'!$F$41*'Administrēšanas izmaksas'!$H$34,2),""),"")</f>
        <v>0</v>
      </c>
      <c r="I79" s="30">
        <f>IF('Cenas aprēķins'!$F$22="Jā",IFERROR(ROUND($G79/'Vispārīgā informācija'!$F$41*'Administrēšanas izmaksas'!$I$34,2),""),"")</f>
        <v>0</v>
      </c>
      <c r="J79" s="30">
        <f>IF('Cenas aprēķins'!$G$22="Jā",IFERROR(ROUND($G79/'Vispārīgā informācija'!$F$41*'Administrēšanas izmaksas'!$J$34,2),""),"")</f>
        <v>0</v>
      </c>
      <c r="K79" s="30">
        <f>IF('Cenas aprēķins'!$H$22="Jā",IFERROR(ROUND($G79/'Vispārīgā informācija'!$F$41*'Administrēšanas izmaksas'!$K$34,2),""),"")</f>
        <v>0</v>
      </c>
      <c r="L79" s="31" t="str">
        <f>IF('Cenas aprēķins'!$I$22="Jā",IFERROR(ROUND($G79/'Vispārīgā informācija'!$F$41*'Administrēšanas izmaksas'!$L$34,2),""),"")</f>
        <v/>
      </c>
      <c r="M79" s="40"/>
      <c r="N79" s="40"/>
      <c r="O79" s="40"/>
      <c r="P79" s="40"/>
      <c r="Q79" s="40"/>
    </row>
    <row r="80" spans="2:17" ht="15.6" hidden="1" outlineLevel="2" x14ac:dyDescent="0.3">
      <c r="B80" s="109">
        <v>43</v>
      </c>
      <c r="C80" s="182"/>
      <c r="D80" s="218"/>
      <c r="E80" s="306"/>
      <c r="F80" s="182"/>
      <c r="G80" s="56">
        <f t="shared" si="1"/>
        <v>0</v>
      </c>
      <c r="H80" s="30">
        <f>IF('Cenas aprēķins'!$E$22="Jā",IFERROR(ROUND($G80/'Vispārīgā informācija'!$F$41*'Administrēšanas izmaksas'!$H$34,2),""),"")</f>
        <v>0</v>
      </c>
      <c r="I80" s="30">
        <f>IF('Cenas aprēķins'!$F$22="Jā",IFERROR(ROUND($G80/'Vispārīgā informācija'!$F$41*'Administrēšanas izmaksas'!$I$34,2),""),"")</f>
        <v>0</v>
      </c>
      <c r="J80" s="30">
        <f>IF('Cenas aprēķins'!$G$22="Jā",IFERROR(ROUND($G80/'Vispārīgā informācija'!$F$41*'Administrēšanas izmaksas'!$J$34,2),""),"")</f>
        <v>0</v>
      </c>
      <c r="K80" s="30">
        <f>IF('Cenas aprēķins'!$H$22="Jā",IFERROR(ROUND($G80/'Vispārīgā informācija'!$F$41*'Administrēšanas izmaksas'!$K$34,2),""),"")</f>
        <v>0</v>
      </c>
      <c r="L80" s="31" t="str">
        <f>IF('Cenas aprēķins'!$I$22="Jā",IFERROR(ROUND($G80/'Vispārīgā informācija'!$F$41*'Administrēšanas izmaksas'!$L$34,2),""),"")</f>
        <v/>
      </c>
      <c r="M80" s="40"/>
      <c r="N80" s="40"/>
      <c r="O80" s="40"/>
      <c r="P80" s="40"/>
      <c r="Q80" s="40"/>
    </row>
    <row r="81" spans="2:17" ht="15.6" hidden="1" outlineLevel="2" x14ac:dyDescent="0.3">
      <c r="B81" s="109">
        <v>44</v>
      </c>
      <c r="C81" s="182"/>
      <c r="D81" s="218"/>
      <c r="E81" s="306"/>
      <c r="F81" s="182"/>
      <c r="G81" s="56">
        <f t="shared" si="1"/>
        <v>0</v>
      </c>
      <c r="H81" s="30">
        <f>IF('Cenas aprēķins'!$E$22="Jā",IFERROR(ROUND($G81/'Vispārīgā informācija'!$F$41*'Administrēšanas izmaksas'!$H$34,2),""),"")</f>
        <v>0</v>
      </c>
      <c r="I81" s="30">
        <f>IF('Cenas aprēķins'!$F$22="Jā",IFERROR(ROUND($G81/'Vispārīgā informācija'!$F$41*'Administrēšanas izmaksas'!$I$34,2),""),"")</f>
        <v>0</v>
      </c>
      <c r="J81" s="30">
        <f>IF('Cenas aprēķins'!$G$22="Jā",IFERROR(ROUND($G81/'Vispārīgā informācija'!$F$41*'Administrēšanas izmaksas'!$J$34,2),""),"")</f>
        <v>0</v>
      </c>
      <c r="K81" s="30">
        <f>IF('Cenas aprēķins'!$H$22="Jā",IFERROR(ROUND($G81/'Vispārīgā informācija'!$F$41*'Administrēšanas izmaksas'!$K$34,2),""),"")</f>
        <v>0</v>
      </c>
      <c r="L81" s="31" t="str">
        <f>IF('Cenas aprēķins'!$I$22="Jā",IFERROR(ROUND($G81/'Vispārīgā informācija'!$F$41*'Administrēšanas izmaksas'!$L$34,2),""),"")</f>
        <v/>
      </c>
      <c r="M81" s="40"/>
      <c r="N81" s="40"/>
      <c r="O81" s="40"/>
      <c r="P81" s="40"/>
      <c r="Q81" s="40"/>
    </row>
    <row r="82" spans="2:17" ht="15.6" hidden="1" outlineLevel="2" x14ac:dyDescent="0.3">
      <c r="B82" s="109">
        <v>45</v>
      </c>
      <c r="C82" s="182"/>
      <c r="D82" s="218"/>
      <c r="E82" s="306"/>
      <c r="F82" s="182"/>
      <c r="G82" s="56">
        <f t="shared" si="1"/>
        <v>0</v>
      </c>
      <c r="H82" s="30">
        <f>IF('Cenas aprēķins'!$E$22="Jā",IFERROR(ROUND($G82/'Vispārīgā informācija'!$F$41*'Administrēšanas izmaksas'!$H$34,2),""),"")</f>
        <v>0</v>
      </c>
      <c r="I82" s="30">
        <f>IF('Cenas aprēķins'!$F$22="Jā",IFERROR(ROUND($G82/'Vispārīgā informācija'!$F$41*'Administrēšanas izmaksas'!$I$34,2),""),"")</f>
        <v>0</v>
      </c>
      <c r="J82" s="30">
        <f>IF('Cenas aprēķins'!$G$22="Jā",IFERROR(ROUND($G82/'Vispārīgā informācija'!$F$41*'Administrēšanas izmaksas'!$J$34,2),""),"")</f>
        <v>0</v>
      </c>
      <c r="K82" s="30">
        <f>IF('Cenas aprēķins'!$H$22="Jā",IFERROR(ROUND($G82/'Vispārīgā informācija'!$F$41*'Administrēšanas izmaksas'!$K$34,2),""),"")</f>
        <v>0</v>
      </c>
      <c r="L82" s="31" t="str">
        <f>IF('Cenas aprēķins'!$I$22="Jā",IFERROR(ROUND($G82/'Vispārīgā informācija'!$F$41*'Administrēšanas izmaksas'!$L$34,2),""),"")</f>
        <v/>
      </c>
      <c r="M82" s="40"/>
      <c r="N82" s="40"/>
      <c r="O82" s="40"/>
      <c r="P82" s="40"/>
      <c r="Q82" s="40"/>
    </row>
    <row r="83" spans="2:17" ht="15.6" hidden="1" outlineLevel="2" x14ac:dyDescent="0.3">
      <c r="B83" s="109">
        <v>46</v>
      </c>
      <c r="C83" s="182"/>
      <c r="D83" s="218"/>
      <c r="E83" s="306"/>
      <c r="F83" s="182"/>
      <c r="G83" s="56">
        <f t="shared" si="1"/>
        <v>0</v>
      </c>
      <c r="H83" s="30">
        <f>IF('Cenas aprēķins'!$E$22="Jā",IFERROR(ROUND($G83/'Vispārīgā informācija'!$F$41*'Administrēšanas izmaksas'!$H$34,2),""),"")</f>
        <v>0</v>
      </c>
      <c r="I83" s="30">
        <f>IF('Cenas aprēķins'!$F$22="Jā",IFERROR(ROUND($G83/'Vispārīgā informācija'!$F$41*'Administrēšanas izmaksas'!$I$34,2),""),"")</f>
        <v>0</v>
      </c>
      <c r="J83" s="30">
        <f>IF('Cenas aprēķins'!$G$22="Jā",IFERROR(ROUND($G83/'Vispārīgā informācija'!$F$41*'Administrēšanas izmaksas'!$J$34,2),""),"")</f>
        <v>0</v>
      </c>
      <c r="K83" s="30">
        <f>IF('Cenas aprēķins'!$H$22="Jā",IFERROR(ROUND($G83/'Vispārīgā informācija'!$F$41*'Administrēšanas izmaksas'!$K$34,2),""),"")</f>
        <v>0</v>
      </c>
      <c r="L83" s="31" t="str">
        <f>IF('Cenas aprēķins'!$I$22="Jā",IFERROR(ROUND($G83/'Vispārīgā informācija'!$F$41*'Administrēšanas izmaksas'!$L$34,2),""),"")</f>
        <v/>
      </c>
      <c r="M83" s="40"/>
      <c r="N83" s="40"/>
      <c r="O83" s="40"/>
      <c r="P83" s="40"/>
      <c r="Q83" s="40"/>
    </row>
    <row r="84" spans="2:17" ht="15.6" hidden="1" outlineLevel="2" x14ac:dyDescent="0.3">
      <c r="B84" s="109">
        <v>47</v>
      </c>
      <c r="C84" s="182"/>
      <c r="D84" s="218"/>
      <c r="E84" s="306"/>
      <c r="F84" s="182"/>
      <c r="G84" s="56">
        <f t="shared" si="1"/>
        <v>0</v>
      </c>
      <c r="H84" s="30">
        <f>IF('Cenas aprēķins'!$E$22="Jā",IFERROR(ROUND($G84/'Vispārīgā informācija'!$F$41*'Administrēšanas izmaksas'!$H$34,2),""),"")</f>
        <v>0</v>
      </c>
      <c r="I84" s="30">
        <f>IF('Cenas aprēķins'!$F$22="Jā",IFERROR(ROUND($G84/'Vispārīgā informācija'!$F$41*'Administrēšanas izmaksas'!$I$34,2),""),"")</f>
        <v>0</v>
      </c>
      <c r="J84" s="30">
        <f>IF('Cenas aprēķins'!$G$22="Jā",IFERROR(ROUND($G84/'Vispārīgā informācija'!$F$41*'Administrēšanas izmaksas'!$J$34,2),""),"")</f>
        <v>0</v>
      </c>
      <c r="K84" s="30">
        <f>IF('Cenas aprēķins'!$H$22="Jā",IFERROR(ROUND($G84/'Vispārīgā informācija'!$F$41*'Administrēšanas izmaksas'!$K$34,2),""),"")</f>
        <v>0</v>
      </c>
      <c r="L84" s="31" t="str">
        <f>IF('Cenas aprēķins'!$I$22="Jā",IFERROR(ROUND($G84/'Vispārīgā informācija'!$F$41*'Administrēšanas izmaksas'!$L$34,2),""),"")</f>
        <v/>
      </c>
      <c r="M84" s="40"/>
      <c r="N84" s="40"/>
      <c r="O84" s="40"/>
      <c r="P84" s="40"/>
      <c r="Q84" s="40"/>
    </row>
    <row r="85" spans="2:17" ht="15.6" hidden="1" outlineLevel="2" x14ac:dyDescent="0.3">
      <c r="B85" s="109">
        <v>48</v>
      </c>
      <c r="C85" s="182"/>
      <c r="D85" s="218"/>
      <c r="E85" s="306"/>
      <c r="F85" s="182"/>
      <c r="G85" s="56">
        <f t="shared" si="1"/>
        <v>0</v>
      </c>
      <c r="H85" s="30">
        <f>IF('Cenas aprēķins'!$E$22="Jā",IFERROR(ROUND($G85/'Vispārīgā informācija'!$F$41*'Administrēšanas izmaksas'!$H$34,2),""),"")</f>
        <v>0</v>
      </c>
      <c r="I85" s="30">
        <f>IF('Cenas aprēķins'!$F$22="Jā",IFERROR(ROUND($G85/'Vispārīgā informācija'!$F$41*'Administrēšanas izmaksas'!$I$34,2),""),"")</f>
        <v>0</v>
      </c>
      <c r="J85" s="30">
        <f>IF('Cenas aprēķins'!$G$22="Jā",IFERROR(ROUND($G85/'Vispārīgā informācija'!$F$41*'Administrēšanas izmaksas'!$J$34,2),""),"")</f>
        <v>0</v>
      </c>
      <c r="K85" s="30">
        <f>IF('Cenas aprēķins'!$H$22="Jā",IFERROR(ROUND($G85/'Vispārīgā informācija'!$F$41*'Administrēšanas izmaksas'!$K$34,2),""),"")</f>
        <v>0</v>
      </c>
      <c r="L85" s="31" t="str">
        <f>IF('Cenas aprēķins'!$I$22="Jā",IFERROR(ROUND($G85/'Vispārīgā informācija'!$F$41*'Administrēšanas izmaksas'!$L$34,2),""),"")</f>
        <v/>
      </c>
      <c r="M85" s="40"/>
      <c r="N85" s="40"/>
      <c r="O85" s="40"/>
      <c r="P85" s="40"/>
      <c r="Q85" s="40"/>
    </row>
    <row r="86" spans="2:17" ht="15.6" hidden="1" outlineLevel="2" x14ac:dyDescent="0.3">
      <c r="B86" s="109">
        <v>49</v>
      </c>
      <c r="C86" s="182"/>
      <c r="D86" s="218"/>
      <c r="E86" s="306"/>
      <c r="F86" s="182"/>
      <c r="G86" s="56">
        <f t="shared" ref="G86" si="2">E86*F86</f>
        <v>0</v>
      </c>
      <c r="H86" s="30">
        <f>IF('Cenas aprēķins'!$E$22="Jā",IFERROR(ROUND($G86/'Vispārīgā informācija'!$F$41*'Administrēšanas izmaksas'!$H$34,2),""),"")</f>
        <v>0</v>
      </c>
      <c r="I86" s="30">
        <f>IF('Cenas aprēķins'!$F$22="Jā",IFERROR(ROUND($G86/'Vispārīgā informācija'!$F$41*'Administrēšanas izmaksas'!$I$34,2),""),"")</f>
        <v>0</v>
      </c>
      <c r="J86" s="30">
        <f>IF('Cenas aprēķins'!$G$22="Jā",IFERROR(ROUND($G86/'Vispārīgā informācija'!$F$41*'Administrēšanas izmaksas'!$J$34,2),""),"")</f>
        <v>0</v>
      </c>
      <c r="K86" s="30">
        <f>IF('Cenas aprēķins'!$H$22="Jā",IFERROR(ROUND($G86/'Vispārīgā informācija'!$F$41*'Administrēšanas izmaksas'!$K$34,2),""),"")</f>
        <v>0</v>
      </c>
      <c r="L86" s="31" t="str">
        <f>IF('Cenas aprēķins'!$I$22="Jā",IFERROR(ROUND($G86/'Vispārīgā informācija'!$F$41*'Administrēšanas izmaksas'!$L$34,2),""),"")</f>
        <v/>
      </c>
      <c r="M86" s="40"/>
      <c r="N86" s="40"/>
      <c r="O86" s="40"/>
      <c r="P86" s="40"/>
      <c r="Q86" s="40"/>
    </row>
    <row r="87" spans="2:17" ht="16.2" hidden="1" outlineLevel="2" thickBot="1" x14ac:dyDescent="0.35">
      <c r="B87" s="110">
        <v>50</v>
      </c>
      <c r="C87" s="185"/>
      <c r="D87" s="219"/>
      <c r="E87" s="307"/>
      <c r="F87" s="185"/>
      <c r="G87" s="57">
        <f t="shared" si="1"/>
        <v>0</v>
      </c>
      <c r="H87" s="33">
        <f>IF('Cenas aprēķins'!$E$22="Jā",IFERROR(ROUND($G87/'Vispārīgā informācija'!$F$41*'Administrēšanas izmaksas'!$H$34,2),""),"")</f>
        <v>0</v>
      </c>
      <c r="I87" s="33">
        <f>IF('Cenas aprēķins'!$F$22="Jā",IFERROR(ROUND($G87/'Vispārīgā informācija'!$F$41*'Administrēšanas izmaksas'!$I$34,2),""),"")</f>
        <v>0</v>
      </c>
      <c r="J87" s="33">
        <f>IF('Cenas aprēķins'!$G$22="Jā",IFERROR(ROUND($G87/'Vispārīgā informācija'!$F$41*'Administrēšanas izmaksas'!$J$34,2),""),"")</f>
        <v>0</v>
      </c>
      <c r="K87" s="33">
        <f>IF('Cenas aprēķins'!$H$22="Jā",IFERROR(ROUND($G87/'Vispārīgā informācija'!$F$41*'Administrēšanas izmaksas'!$K$34,2),""),"")</f>
        <v>0</v>
      </c>
      <c r="L87" s="34" t="str">
        <f>IF('Cenas aprēķins'!$I$22="Jā",IFERROR(ROUND($G87/'Vispārīgā informācija'!$F$41*'Administrēšanas izmaksas'!$L$34,2),""),"")</f>
        <v/>
      </c>
      <c r="M87" s="40"/>
      <c r="N87" s="40"/>
      <c r="O87" s="40"/>
      <c r="P87" s="40"/>
      <c r="Q87" s="40"/>
    </row>
    <row r="88" spans="2:17" ht="15.6" x14ac:dyDescent="0.3">
      <c r="B88" s="40"/>
      <c r="C88" s="40"/>
      <c r="D88" s="254"/>
      <c r="E88" s="40"/>
      <c r="F88" s="40"/>
      <c r="G88" s="40"/>
      <c r="H88" s="40"/>
      <c r="I88" s="40"/>
      <c r="J88" s="40"/>
      <c r="K88" s="40"/>
      <c r="L88" s="40"/>
      <c r="M88" s="40"/>
      <c r="N88" s="40"/>
      <c r="O88" s="40"/>
      <c r="P88" s="40"/>
      <c r="Q88" s="40"/>
    </row>
    <row r="89" spans="2:17" ht="15.6" x14ac:dyDescent="0.3">
      <c r="B89" s="40"/>
      <c r="C89" s="40"/>
      <c r="D89" s="254"/>
      <c r="E89" s="40"/>
      <c r="F89" s="40"/>
      <c r="G89" s="40"/>
      <c r="H89" s="40"/>
      <c r="I89" s="40"/>
      <c r="J89" s="40"/>
      <c r="K89" s="40"/>
      <c r="L89" s="40"/>
      <c r="M89" s="40"/>
      <c r="N89" s="40"/>
      <c r="O89" s="40"/>
      <c r="P89" s="40"/>
      <c r="Q89" s="40"/>
    </row>
    <row r="90" spans="2:17" ht="15.6" x14ac:dyDescent="0.3">
      <c r="B90" s="40"/>
      <c r="C90" s="40"/>
      <c r="D90" s="254"/>
      <c r="E90" s="40"/>
      <c r="F90" s="40"/>
      <c r="G90" s="40"/>
      <c r="H90" s="40"/>
      <c r="I90" s="40"/>
      <c r="J90" s="40"/>
      <c r="K90" s="40"/>
      <c r="L90" s="40"/>
      <c r="M90" s="40"/>
      <c r="N90" s="40"/>
      <c r="O90" s="40"/>
      <c r="P90" s="40"/>
      <c r="Q90" s="40"/>
    </row>
    <row r="91" spans="2:17" ht="15.6" x14ac:dyDescent="0.3">
      <c r="B91" s="40"/>
      <c r="C91" s="40"/>
      <c r="D91" s="254"/>
      <c r="E91" s="40"/>
      <c r="F91" s="40"/>
      <c r="G91" s="40"/>
      <c r="H91" s="40"/>
      <c r="I91" s="40"/>
      <c r="J91" s="40"/>
      <c r="K91" s="40"/>
      <c r="L91" s="40"/>
      <c r="M91" s="40"/>
      <c r="N91" s="40"/>
      <c r="O91" s="40"/>
      <c r="P91" s="40"/>
      <c r="Q91" s="40"/>
    </row>
  </sheetData>
  <sheetProtection algorithmName="SHA-512" hashValue="az98rN6D9KmaHkaAd9xJXz0KfHtaqLYEmsiTgu3/pEt7VbAjyTmoK1mQtdhd40h2tJyYPkpUK9GJkPQzAqHjDg==" saltValue="god3lu46NyAtms94GO25fw==" spinCount="100000" sheet="1" scenarios="1" formatColumns="0" formatRows="0" insertColumns="0" insertRows="0" insertHyperlink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0"/>
  <sheetViews>
    <sheetView workbookViewId="0">
      <selection activeCell="C87" sqref="C87"/>
    </sheetView>
  </sheetViews>
  <sheetFormatPr defaultColWidth="9.109375" defaultRowHeight="13.2" x14ac:dyDescent="0.25"/>
  <cols>
    <col min="1" max="1" width="9.109375" style="80"/>
    <col min="2" max="2" width="66.6640625" style="80" customWidth="1"/>
    <col min="3" max="3" width="10.5546875" style="80" customWidth="1"/>
    <col min="4" max="4" width="12.88671875" style="80" customWidth="1"/>
    <col min="5" max="5" width="11.33203125" style="80" customWidth="1"/>
    <col min="6" max="6" width="13.88671875" style="80" customWidth="1"/>
    <col min="7" max="16384" width="9.109375" style="80"/>
  </cols>
  <sheetData>
    <row r="2" spans="2:13" ht="21" x14ac:dyDescent="0.4">
      <c r="B2" s="82" t="s">
        <v>9</v>
      </c>
      <c r="C2" s="83" t="str">
        <f>Titullapa!$B$6</f>
        <v>[Nosaukums]</v>
      </c>
      <c r="D2" s="81"/>
      <c r="E2" s="81"/>
      <c r="F2" s="81"/>
    </row>
    <row r="3" spans="2:13" ht="21" x14ac:dyDescent="0.4">
      <c r="B3" s="82" t="s">
        <v>10</v>
      </c>
      <c r="C3" s="83" t="str">
        <f>Saturs!C15</f>
        <v>VII Modulis: Transporta izmaksas</v>
      </c>
      <c r="D3" s="81"/>
      <c r="E3" s="81"/>
      <c r="F3" s="81"/>
    </row>
    <row r="4" spans="2:13" ht="21" x14ac:dyDescent="0.4">
      <c r="B4" s="316" t="s">
        <v>11</v>
      </c>
      <c r="C4" s="83"/>
      <c r="D4" s="81"/>
      <c r="E4" s="81"/>
      <c r="F4" s="81"/>
    </row>
    <row r="5" spans="2:13" ht="21" x14ac:dyDescent="0.4">
      <c r="B5" s="81"/>
      <c r="C5" s="81"/>
      <c r="D5" s="81"/>
      <c r="E5" s="81"/>
      <c r="F5" s="81"/>
    </row>
    <row r="6" spans="2:13" ht="21" x14ac:dyDescent="0.4">
      <c r="B6" s="87" t="s">
        <v>13</v>
      </c>
      <c r="C6" s="81"/>
      <c r="D6" s="81"/>
      <c r="E6" s="81"/>
      <c r="F6" s="81"/>
    </row>
    <row r="7" spans="2:13" ht="15.6" x14ac:dyDescent="0.3">
      <c r="C7" s="88" t="s">
        <v>14</v>
      </c>
      <c r="D7" s="40" t="s">
        <v>17</v>
      </c>
      <c r="E7" s="40"/>
      <c r="F7" s="40"/>
      <c r="G7" s="40"/>
      <c r="H7" s="40"/>
      <c r="I7" s="40"/>
      <c r="J7" s="40"/>
      <c r="K7" s="40"/>
      <c r="L7" s="40"/>
      <c r="M7" s="40"/>
    </row>
    <row r="8" spans="2:13" ht="15.6" x14ac:dyDescent="0.3">
      <c r="C8" s="89" t="s">
        <v>15</v>
      </c>
      <c r="D8" s="40" t="s">
        <v>267</v>
      </c>
      <c r="E8" s="40"/>
      <c r="F8" s="40"/>
      <c r="G8" s="40"/>
      <c r="H8" s="40"/>
      <c r="I8" s="40"/>
      <c r="J8" s="40"/>
      <c r="K8" s="40"/>
      <c r="L8" s="40"/>
      <c r="M8" s="40"/>
    </row>
    <row r="9" spans="2:13" ht="15.6" x14ac:dyDescent="0.3">
      <c r="C9" s="90" t="s">
        <v>16</v>
      </c>
      <c r="D9" s="40" t="s">
        <v>268</v>
      </c>
      <c r="E9" s="40"/>
      <c r="F9" s="40"/>
      <c r="G9" s="40"/>
      <c r="H9" s="40"/>
      <c r="I9" s="40"/>
      <c r="J9" s="40"/>
      <c r="K9" s="40"/>
      <c r="L9" s="40"/>
      <c r="M9" s="40"/>
    </row>
    <row r="11" spans="2:13" ht="17.399999999999999" x14ac:dyDescent="0.3">
      <c r="B11" s="87" t="s">
        <v>48</v>
      </c>
    </row>
    <row r="12" spans="2:13" ht="13.8" thickBot="1" x14ac:dyDescent="0.3"/>
    <row r="13" spans="2:13" ht="13.2" customHeight="1" x14ac:dyDescent="0.25">
      <c r="B13" s="341" t="s">
        <v>312</v>
      </c>
      <c r="C13" s="342"/>
      <c r="D13" s="342"/>
      <c r="E13" s="342"/>
      <c r="F13" s="342"/>
      <c r="G13" s="342"/>
      <c r="H13" s="342"/>
      <c r="I13" s="342"/>
      <c r="J13" s="342"/>
      <c r="K13" s="343"/>
    </row>
    <row r="14" spans="2:13" ht="13.2" customHeight="1" x14ac:dyDescent="0.25">
      <c r="B14" s="344"/>
      <c r="C14" s="345"/>
      <c r="D14" s="345"/>
      <c r="E14" s="345"/>
      <c r="F14" s="345"/>
      <c r="G14" s="345"/>
      <c r="H14" s="345"/>
      <c r="I14" s="345"/>
      <c r="J14" s="345"/>
      <c r="K14" s="346"/>
    </row>
    <row r="15" spans="2:13" ht="13.2" customHeight="1" x14ac:dyDescent="0.25">
      <c r="B15" s="344"/>
      <c r="C15" s="345"/>
      <c r="D15" s="345"/>
      <c r="E15" s="345"/>
      <c r="F15" s="345"/>
      <c r="G15" s="345"/>
      <c r="H15" s="345"/>
      <c r="I15" s="345"/>
      <c r="J15" s="345"/>
      <c r="K15" s="346"/>
    </row>
    <row r="16" spans="2:13" ht="13.2" customHeight="1" x14ac:dyDescent="0.25">
      <c r="B16" s="344"/>
      <c r="C16" s="345"/>
      <c r="D16" s="345"/>
      <c r="E16" s="345"/>
      <c r="F16" s="345"/>
      <c r="G16" s="345"/>
      <c r="H16" s="345"/>
      <c r="I16" s="345"/>
      <c r="J16" s="345"/>
      <c r="K16" s="346"/>
    </row>
    <row r="17" spans="2:12" ht="13.2" customHeight="1" x14ac:dyDescent="0.25">
      <c r="B17" s="344"/>
      <c r="C17" s="345"/>
      <c r="D17" s="345"/>
      <c r="E17" s="345"/>
      <c r="F17" s="345"/>
      <c r="G17" s="345"/>
      <c r="H17" s="345"/>
      <c r="I17" s="345"/>
      <c r="J17" s="345"/>
      <c r="K17" s="346"/>
    </row>
    <row r="18" spans="2:12" ht="13.2" customHeight="1" x14ac:dyDescent="0.25">
      <c r="B18" s="344"/>
      <c r="C18" s="345"/>
      <c r="D18" s="345"/>
      <c r="E18" s="345"/>
      <c r="F18" s="345"/>
      <c r="G18" s="345"/>
      <c r="H18" s="345"/>
      <c r="I18" s="345"/>
      <c r="J18" s="345"/>
      <c r="K18" s="346"/>
    </row>
    <row r="19" spans="2:12" ht="13.95" customHeight="1" thickBot="1" x14ac:dyDescent="0.3">
      <c r="B19" s="347"/>
      <c r="C19" s="348"/>
      <c r="D19" s="348"/>
      <c r="E19" s="348"/>
      <c r="F19" s="348"/>
      <c r="G19" s="348"/>
      <c r="H19" s="348"/>
      <c r="I19" s="348"/>
      <c r="J19" s="348"/>
      <c r="K19" s="349"/>
    </row>
    <row r="22" spans="2:12" ht="17.399999999999999" x14ac:dyDescent="0.3">
      <c r="B22" s="91" t="s">
        <v>201</v>
      </c>
      <c r="C22" s="199"/>
      <c r="D22" s="199"/>
      <c r="E22" s="40"/>
      <c r="F22" s="40"/>
      <c r="G22" s="40"/>
      <c r="H22" s="40"/>
      <c r="I22" s="40"/>
      <c r="J22" s="40"/>
      <c r="K22" s="40"/>
    </row>
    <row r="23" spans="2:12" ht="16.2" thickBot="1" x14ac:dyDescent="0.35">
      <c r="B23" s="40"/>
      <c r="C23" s="40"/>
      <c r="D23" s="40"/>
      <c r="E23" s="40"/>
      <c r="F23" s="40"/>
      <c r="G23" s="40"/>
      <c r="H23" s="40"/>
      <c r="I23" s="40"/>
      <c r="J23" s="40"/>
      <c r="K23" s="40"/>
    </row>
    <row r="24" spans="2:12" ht="31.8" thickBot="1" x14ac:dyDescent="0.35">
      <c r="B24" s="257" t="s">
        <v>151</v>
      </c>
      <c r="C24" s="258" t="s">
        <v>152</v>
      </c>
      <c r="D24" s="258" t="s">
        <v>153</v>
      </c>
      <c r="E24" s="259" t="s">
        <v>73</v>
      </c>
      <c r="F24" s="40"/>
      <c r="G24" s="40"/>
      <c r="H24" s="40"/>
      <c r="I24" s="40"/>
      <c r="J24" s="40"/>
      <c r="K24" s="40"/>
    </row>
    <row r="25" spans="2:12" ht="16.2" thickBot="1" x14ac:dyDescent="0.35">
      <c r="B25" s="250">
        <v>1</v>
      </c>
      <c r="C25" s="251">
        <v>2</v>
      </c>
      <c r="D25" s="251">
        <v>3</v>
      </c>
      <c r="E25" s="252">
        <v>4</v>
      </c>
      <c r="F25" s="40"/>
      <c r="G25" s="363" t="s">
        <v>305</v>
      </c>
      <c r="H25" s="364"/>
      <c r="I25" s="364"/>
      <c r="J25" s="364"/>
      <c r="K25" s="364"/>
      <c r="L25" s="365"/>
    </row>
    <row r="26" spans="2:12" ht="15.75" customHeight="1" x14ac:dyDescent="0.3">
      <c r="B26" s="109" t="s">
        <v>154</v>
      </c>
      <c r="C26" s="184"/>
      <c r="D26" s="182"/>
      <c r="E26" s="31">
        <f>IFERROR(IF(C26="Jā",(((C57*C45/100)+(IF(B51="Automašīnas iegādes vērtība, EUR",C51/C50,C51*C49*12/C50))+((C46+C47+C48)*C49/C50))*C56)*D26,0),"")</f>
        <v>0</v>
      </c>
      <c r="F26" s="40"/>
      <c r="G26" s="366"/>
      <c r="H26" s="367"/>
      <c r="I26" s="367"/>
      <c r="J26" s="367"/>
      <c r="K26" s="367"/>
      <c r="L26" s="368"/>
    </row>
    <row r="27" spans="2:12" ht="15.6" x14ac:dyDescent="0.3">
      <c r="B27" s="109" t="s">
        <v>143</v>
      </c>
      <c r="C27" s="184"/>
      <c r="D27" s="40"/>
      <c r="E27" s="31">
        <f>IFERROR(IF(C27="Jā",G66*C55,0),"")</f>
        <v>0</v>
      </c>
      <c r="F27" s="40"/>
      <c r="G27" s="366"/>
      <c r="H27" s="367"/>
      <c r="I27" s="367"/>
      <c r="J27" s="367"/>
      <c r="K27" s="367"/>
      <c r="L27" s="368"/>
    </row>
    <row r="28" spans="2:12" ht="15.75" customHeight="1" x14ac:dyDescent="0.3">
      <c r="B28" s="109" t="s">
        <v>182</v>
      </c>
      <c r="C28" s="184"/>
      <c r="D28" s="40"/>
      <c r="E28" s="31">
        <f>IFERROR(IF(C28="Jā",G67*C55,0),"")</f>
        <v>0</v>
      </c>
      <c r="F28" s="40"/>
      <c r="G28" s="366"/>
      <c r="H28" s="367"/>
      <c r="I28" s="367"/>
      <c r="J28" s="367"/>
      <c r="K28" s="367"/>
      <c r="L28" s="368"/>
    </row>
    <row r="29" spans="2:12" ht="15.75" customHeight="1" x14ac:dyDescent="0.3">
      <c r="B29" s="109" t="s">
        <v>144</v>
      </c>
      <c r="C29" s="184"/>
      <c r="D29" s="40"/>
      <c r="E29" s="31">
        <f>IFERROR(IF(C29="Jā",SUM(E78:E80),0),"")</f>
        <v>0</v>
      </c>
      <c r="F29" s="40"/>
      <c r="G29" s="366"/>
      <c r="H29" s="367"/>
      <c r="I29" s="367"/>
      <c r="J29" s="367"/>
      <c r="K29" s="367"/>
      <c r="L29" s="368"/>
    </row>
    <row r="30" spans="2:12" ht="16.2" thickBot="1" x14ac:dyDescent="0.35">
      <c r="B30" s="109" t="s">
        <v>155</v>
      </c>
      <c r="C30" s="184"/>
      <c r="D30" s="182"/>
      <c r="E30" s="31">
        <f>IFERROR(IF(C30="Jā",D30*E86,0),"")</f>
        <v>0</v>
      </c>
      <c r="F30" s="40"/>
      <c r="G30" s="369"/>
      <c r="H30" s="370"/>
      <c r="I30" s="370"/>
      <c r="J30" s="370"/>
      <c r="K30" s="370"/>
      <c r="L30" s="371"/>
    </row>
    <row r="31" spans="2:12" ht="16.2" thickBot="1" x14ac:dyDescent="0.35">
      <c r="B31" s="110" t="s">
        <v>156</v>
      </c>
      <c r="C31" s="187"/>
      <c r="D31" s="185"/>
      <c r="E31" s="34">
        <f>IFERROR(IF(C31="Jā",D31*C87,0),"")</f>
        <v>0</v>
      </c>
      <c r="F31" s="40"/>
      <c r="G31" s="40"/>
      <c r="H31" s="40"/>
      <c r="I31" s="40"/>
      <c r="J31" s="40"/>
      <c r="K31" s="40"/>
      <c r="L31" s="40"/>
    </row>
    <row r="32" spans="2:12" ht="15.6" x14ac:dyDescent="0.3">
      <c r="B32" s="40"/>
      <c r="C32" s="40"/>
      <c r="D32" s="324" t="s">
        <v>313</v>
      </c>
      <c r="E32" s="325">
        <f>SUM(E26:E31)</f>
        <v>0</v>
      </c>
      <c r="F32" s="40"/>
      <c r="G32" s="40"/>
      <c r="H32" s="40"/>
      <c r="I32" s="40"/>
      <c r="J32" s="40"/>
      <c r="K32" s="40"/>
    </row>
    <row r="33" spans="2:11" ht="16.2" thickBot="1" x14ac:dyDescent="0.35">
      <c r="B33" s="40"/>
      <c r="C33" s="40"/>
      <c r="D33" s="40"/>
      <c r="E33" s="40"/>
      <c r="F33" s="40"/>
      <c r="G33" s="40"/>
      <c r="H33" s="40"/>
      <c r="I33" s="40"/>
      <c r="J33" s="40"/>
      <c r="K33" s="40"/>
    </row>
    <row r="34" spans="2:11" ht="15.6" customHeight="1" x14ac:dyDescent="0.25">
      <c r="B34" s="341" t="s">
        <v>314</v>
      </c>
      <c r="C34" s="342"/>
      <c r="D34" s="342"/>
      <c r="E34" s="343"/>
      <c r="F34" s="260"/>
      <c r="G34" s="260"/>
      <c r="H34" s="260"/>
      <c r="I34" s="260"/>
      <c r="J34" s="260"/>
      <c r="K34" s="260"/>
    </row>
    <row r="35" spans="2:11" ht="14.4" customHeight="1" x14ac:dyDescent="0.25">
      <c r="B35" s="344"/>
      <c r="C35" s="345"/>
      <c r="D35" s="345"/>
      <c r="E35" s="346"/>
      <c r="F35" s="260"/>
      <c r="G35" s="260"/>
      <c r="H35" s="260"/>
      <c r="I35" s="260"/>
      <c r="J35" s="260"/>
      <c r="K35" s="260"/>
    </row>
    <row r="36" spans="2:11" ht="20.399999999999999" customHeight="1" thickBot="1" x14ac:dyDescent="0.3">
      <c r="B36" s="347"/>
      <c r="C36" s="348"/>
      <c r="D36" s="348"/>
      <c r="E36" s="349"/>
      <c r="F36" s="260"/>
      <c r="G36" s="260"/>
      <c r="H36" s="260"/>
      <c r="I36" s="260"/>
      <c r="J36" s="260"/>
      <c r="K36" s="260"/>
    </row>
    <row r="37" spans="2:11" ht="15.6" x14ac:dyDescent="0.3">
      <c r="B37" s="40"/>
      <c r="C37" s="40"/>
      <c r="D37" s="40"/>
      <c r="E37" s="40"/>
      <c r="F37" s="40"/>
      <c r="G37" s="40"/>
      <c r="H37" s="40"/>
      <c r="I37" s="40"/>
      <c r="J37" s="40"/>
      <c r="K37" s="40"/>
    </row>
    <row r="38" spans="2:11" ht="17.399999999999999" x14ac:dyDescent="0.3">
      <c r="B38" s="91" t="s">
        <v>160</v>
      </c>
      <c r="C38" s="40"/>
      <c r="D38" s="40"/>
      <c r="E38" s="40"/>
      <c r="F38" s="40"/>
      <c r="G38" s="40"/>
      <c r="H38" s="40"/>
      <c r="I38" s="40"/>
      <c r="J38" s="40"/>
      <c r="K38" s="40"/>
    </row>
    <row r="39" spans="2:11" ht="16.2" thickBot="1" x14ac:dyDescent="0.35">
      <c r="B39" s="40"/>
      <c r="C39" s="40"/>
      <c r="D39" s="40"/>
      <c r="E39" s="40"/>
      <c r="F39" s="40"/>
      <c r="G39" s="40"/>
      <c r="H39" s="40"/>
      <c r="I39" s="40"/>
      <c r="J39" s="40"/>
      <c r="K39" s="40"/>
    </row>
    <row r="40" spans="2:11" ht="16.2" thickBot="1" x14ac:dyDescent="0.35">
      <c r="B40" s="40" t="s">
        <v>145</v>
      </c>
      <c r="C40" s="127"/>
      <c r="D40" s="40"/>
      <c r="E40" s="40"/>
      <c r="F40" s="40"/>
      <c r="G40" s="40"/>
      <c r="H40" s="40"/>
      <c r="I40" s="40"/>
      <c r="J40" s="40"/>
      <c r="K40" s="40"/>
    </row>
    <row r="41" spans="2:11" ht="16.2" thickBot="1" x14ac:dyDescent="0.35">
      <c r="B41" s="40" t="s">
        <v>146</v>
      </c>
      <c r="C41" s="127"/>
      <c r="D41" s="40"/>
      <c r="E41" s="40"/>
      <c r="F41" s="40"/>
      <c r="G41" s="40"/>
      <c r="H41" s="40"/>
      <c r="I41" s="40"/>
      <c r="J41" s="40"/>
      <c r="K41" s="40"/>
    </row>
    <row r="42" spans="2:11" ht="16.2" thickBot="1" x14ac:dyDescent="0.35">
      <c r="B42" s="40" t="s">
        <v>161</v>
      </c>
      <c r="C42" s="127"/>
      <c r="D42" s="40"/>
      <c r="E42" s="40"/>
      <c r="F42" s="40"/>
      <c r="G42" s="40"/>
      <c r="H42" s="40"/>
      <c r="I42" s="40"/>
      <c r="J42" s="40"/>
      <c r="K42" s="40"/>
    </row>
    <row r="43" spans="2:11" ht="16.2" thickBot="1" x14ac:dyDescent="0.35">
      <c r="B43" s="40" t="s">
        <v>180</v>
      </c>
      <c r="C43" s="127"/>
      <c r="D43" s="40"/>
      <c r="E43" s="40"/>
      <c r="F43" s="40"/>
      <c r="G43" s="40"/>
      <c r="H43" s="40"/>
      <c r="I43" s="40"/>
      <c r="J43" s="40"/>
      <c r="K43" s="40"/>
    </row>
    <row r="44" spans="2:11" ht="16.2" thickBot="1" x14ac:dyDescent="0.35">
      <c r="B44" s="40" t="s">
        <v>147</v>
      </c>
      <c r="C44" s="272"/>
      <c r="D44" s="40"/>
      <c r="E44" s="40"/>
      <c r="F44" s="40"/>
      <c r="G44" s="40"/>
      <c r="H44" s="40"/>
      <c r="I44" s="40"/>
      <c r="J44" s="40"/>
      <c r="K44" s="40"/>
    </row>
    <row r="45" spans="2:11" ht="16.2" thickBot="1" x14ac:dyDescent="0.35">
      <c r="B45" s="40" t="s">
        <v>301</v>
      </c>
      <c r="C45" s="127"/>
      <c r="D45" s="40" t="str">
        <f>IFERROR(VLOOKUP(C44,'datu lapa'!B:D,3,0),"")</f>
        <v/>
      </c>
      <c r="E45" s="40"/>
      <c r="F45" s="40"/>
      <c r="G45" s="40"/>
      <c r="H45" s="40"/>
      <c r="I45" s="40"/>
      <c r="J45" s="40"/>
      <c r="K45" s="40"/>
    </row>
    <row r="46" spans="2:11" ht="16.2" thickBot="1" x14ac:dyDescent="0.35">
      <c r="B46" s="40" t="s">
        <v>179</v>
      </c>
      <c r="C46" s="127"/>
      <c r="D46" s="40"/>
      <c r="E46" s="40"/>
      <c r="F46" s="40"/>
      <c r="G46" s="40"/>
      <c r="H46" s="40"/>
      <c r="I46" s="40"/>
      <c r="J46" s="40"/>
      <c r="K46" s="40"/>
    </row>
    <row r="47" spans="2:11" ht="16.2" thickBot="1" x14ac:dyDescent="0.35">
      <c r="B47" s="40" t="s">
        <v>177</v>
      </c>
      <c r="C47" s="127"/>
      <c r="D47" s="40"/>
      <c r="E47" s="40"/>
      <c r="F47" s="40"/>
      <c r="G47" s="40"/>
      <c r="H47" s="40"/>
      <c r="I47" s="40"/>
      <c r="J47" s="40"/>
      <c r="K47" s="40"/>
    </row>
    <row r="48" spans="2:11" ht="16.2" thickBot="1" x14ac:dyDescent="0.35">
      <c r="B48" s="40" t="s">
        <v>176</v>
      </c>
      <c r="C48" s="127"/>
      <c r="D48" s="40"/>
      <c r="E48" s="40"/>
      <c r="F48" s="40"/>
      <c r="G48" s="40"/>
      <c r="H48" s="40"/>
      <c r="I48" s="40"/>
      <c r="J48" s="40"/>
      <c r="K48" s="40"/>
    </row>
    <row r="49" spans="2:12" ht="16.2" thickBot="1" x14ac:dyDescent="0.35">
      <c r="B49" s="40" t="s">
        <v>162</v>
      </c>
      <c r="C49" s="127"/>
      <c r="D49" s="40"/>
      <c r="E49" s="40"/>
      <c r="F49" s="40"/>
      <c r="G49" s="40"/>
      <c r="H49" s="40"/>
      <c r="I49" s="40"/>
      <c r="J49" s="40"/>
      <c r="K49" s="40"/>
    </row>
    <row r="50" spans="2:12" ht="16.2" thickBot="1" x14ac:dyDescent="0.35">
      <c r="B50" s="40" t="s">
        <v>178</v>
      </c>
      <c r="C50" s="127"/>
      <c r="D50" s="40"/>
      <c r="E50" s="40"/>
      <c r="F50" s="40"/>
      <c r="G50" s="40"/>
      <c r="H50" s="40"/>
      <c r="I50" s="40"/>
      <c r="J50" s="40"/>
      <c r="K50" s="40"/>
    </row>
    <row r="51" spans="2:12" ht="16.2" thickBot="1" x14ac:dyDescent="0.35">
      <c r="B51" s="272" t="s">
        <v>164</v>
      </c>
      <c r="C51" s="127"/>
      <c r="D51" s="40"/>
      <c r="E51" s="40"/>
      <c r="F51" s="40"/>
      <c r="G51" s="40"/>
      <c r="H51" s="40"/>
      <c r="I51" s="40"/>
      <c r="J51" s="40"/>
      <c r="K51" s="40"/>
    </row>
    <row r="52" spans="2:12" ht="15.6" x14ac:dyDescent="0.3">
      <c r="B52" s="40"/>
      <c r="C52" s="40"/>
      <c r="D52" s="40"/>
      <c r="E52" s="40"/>
      <c r="F52" s="40"/>
      <c r="G52" s="40"/>
      <c r="H52" s="40"/>
      <c r="I52" s="40"/>
      <c r="J52" s="40"/>
      <c r="K52" s="40"/>
    </row>
    <row r="53" spans="2:12" ht="17.399999999999999" x14ac:dyDescent="0.3">
      <c r="B53" s="91" t="s">
        <v>172</v>
      </c>
      <c r="C53" s="40"/>
      <c r="D53" s="40"/>
      <c r="E53" s="40"/>
      <c r="F53" s="40"/>
      <c r="G53" s="40"/>
      <c r="H53" s="40"/>
      <c r="I53" s="40"/>
      <c r="J53" s="40"/>
      <c r="K53" s="40"/>
    </row>
    <row r="54" spans="2:12" ht="16.2" thickBot="1" x14ac:dyDescent="0.35">
      <c r="B54" s="40"/>
      <c r="C54" s="40"/>
      <c r="D54" s="40"/>
      <c r="E54" s="40"/>
      <c r="F54" s="40"/>
      <c r="G54" s="40"/>
      <c r="H54" s="40"/>
      <c r="I54" s="40"/>
      <c r="J54" s="40"/>
      <c r="K54" s="40"/>
    </row>
    <row r="55" spans="2:12" ht="16.2" thickBot="1" x14ac:dyDescent="0.35">
      <c r="B55" s="40" t="s">
        <v>173</v>
      </c>
      <c r="C55" s="127"/>
      <c r="D55" s="40"/>
      <c r="E55" s="40"/>
      <c r="F55" s="40"/>
      <c r="G55" s="40"/>
      <c r="H55" s="40"/>
      <c r="I55" s="40"/>
      <c r="J55" s="40"/>
      <c r="K55" s="40"/>
    </row>
    <row r="56" spans="2:12" ht="16.2" thickBot="1" x14ac:dyDescent="0.35">
      <c r="B56" s="40" t="s">
        <v>174</v>
      </c>
      <c r="C56" s="127"/>
      <c r="D56" s="40"/>
      <c r="E56" s="40"/>
      <c r="F56" s="40"/>
      <c r="G56" s="40"/>
      <c r="H56" s="40"/>
      <c r="I56" s="40"/>
      <c r="J56" s="40"/>
      <c r="K56" s="40"/>
    </row>
    <row r="57" spans="2:12" ht="16.2" thickBot="1" x14ac:dyDescent="0.35">
      <c r="B57" s="40" t="s">
        <v>175</v>
      </c>
      <c r="C57" s="127"/>
      <c r="D57" s="40" t="str">
        <f>IFERROR(VLOOKUP(C44,'datu lapa'!B:D,2,0),"")</f>
        <v/>
      </c>
      <c r="E57" s="40"/>
      <c r="F57" s="40"/>
      <c r="G57" s="40"/>
      <c r="H57" s="40"/>
      <c r="I57" s="40"/>
      <c r="J57" s="40"/>
      <c r="K57" s="40"/>
    </row>
    <row r="58" spans="2:12" ht="16.2" thickBot="1" x14ac:dyDescent="0.35">
      <c r="B58" s="40"/>
      <c r="C58" s="40"/>
      <c r="D58" s="40"/>
      <c r="E58" s="40"/>
      <c r="F58" s="40"/>
      <c r="G58" s="40"/>
      <c r="H58" s="40"/>
      <c r="I58" s="40"/>
      <c r="J58" s="40"/>
      <c r="K58" s="40"/>
    </row>
    <row r="59" spans="2:12" ht="15.6" customHeight="1" x14ac:dyDescent="0.25">
      <c r="B59" s="341" t="s">
        <v>306</v>
      </c>
      <c r="C59" s="342"/>
      <c r="D59" s="342"/>
      <c r="E59" s="343"/>
      <c r="F59" s="260"/>
      <c r="G59" s="260"/>
      <c r="H59" s="260"/>
      <c r="I59" s="260"/>
      <c r="J59" s="260"/>
      <c r="K59" s="260"/>
    </row>
    <row r="60" spans="2:12" ht="14.4" customHeight="1" thickBot="1" x14ac:dyDescent="0.3">
      <c r="B60" s="347"/>
      <c r="C60" s="348"/>
      <c r="D60" s="348"/>
      <c r="E60" s="349"/>
      <c r="F60" s="260"/>
      <c r="G60" s="260"/>
      <c r="H60" s="260"/>
      <c r="I60" s="260"/>
      <c r="J60" s="260"/>
      <c r="K60" s="260"/>
    </row>
    <row r="61" spans="2:12" ht="15.6" x14ac:dyDescent="0.3">
      <c r="B61" s="40"/>
      <c r="C61" s="40"/>
      <c r="D61" s="40"/>
      <c r="E61" s="40"/>
      <c r="F61" s="40"/>
      <c r="G61" s="40"/>
      <c r="H61" s="40"/>
      <c r="I61" s="40"/>
      <c r="J61" s="40"/>
      <c r="K61" s="40"/>
    </row>
    <row r="62" spans="2:12" ht="17.399999999999999" x14ac:dyDescent="0.3">
      <c r="B62" s="91" t="s">
        <v>202</v>
      </c>
      <c r="C62" s="199"/>
      <c r="D62" s="199"/>
      <c r="E62" s="130"/>
      <c r="F62" s="40"/>
      <c r="G62" s="40"/>
      <c r="H62" s="40"/>
      <c r="I62" s="40"/>
      <c r="J62" s="40"/>
      <c r="K62" s="40"/>
    </row>
    <row r="63" spans="2:12" ht="16.2" thickBot="1" x14ac:dyDescent="0.35">
      <c r="B63" s="40"/>
      <c r="C63" s="40"/>
      <c r="D63" s="40"/>
      <c r="E63" s="40"/>
      <c r="F63" s="40"/>
      <c r="G63" s="40"/>
      <c r="H63" s="40"/>
      <c r="I63" s="40"/>
      <c r="J63" s="40"/>
      <c r="K63" s="40"/>
    </row>
    <row r="64" spans="2:12" ht="63" thickBot="1" x14ac:dyDescent="0.35">
      <c r="B64" s="257" t="s">
        <v>181</v>
      </c>
      <c r="C64" s="258" t="s">
        <v>257</v>
      </c>
      <c r="D64" s="258" t="s">
        <v>67</v>
      </c>
      <c r="E64" s="261" t="s">
        <v>68</v>
      </c>
      <c r="F64" s="315" t="s">
        <v>153</v>
      </c>
      <c r="G64" s="262" t="s">
        <v>183</v>
      </c>
      <c r="H64" s="40"/>
      <c r="I64" s="40"/>
      <c r="J64" s="40"/>
      <c r="K64" s="40"/>
      <c r="L64" s="40"/>
    </row>
    <row r="65" spans="2:12" ht="16.2" thickBot="1" x14ac:dyDescent="0.35">
      <c r="B65" s="250">
        <v>1</v>
      </c>
      <c r="C65" s="251">
        <v>2</v>
      </c>
      <c r="D65" s="251">
        <v>3</v>
      </c>
      <c r="E65" s="263">
        <v>4</v>
      </c>
      <c r="F65" s="212">
        <v>5</v>
      </c>
      <c r="G65" s="264">
        <v>6</v>
      </c>
      <c r="H65" s="40"/>
      <c r="I65" s="40"/>
      <c r="J65" s="40"/>
      <c r="K65" s="40"/>
      <c r="L65" s="40"/>
    </row>
    <row r="66" spans="2:12" ht="15.6" x14ac:dyDescent="0.3">
      <c r="B66" s="109" t="s">
        <v>143</v>
      </c>
      <c r="C66" s="217"/>
      <c r="D66" s="30">
        <f>C66*'Atlīdzības izmaksas'!D23</f>
        <v>0</v>
      </c>
      <c r="E66" s="30">
        <f>(C66+D66)*'Atlīdzības izmaksas'!D24</f>
        <v>0</v>
      </c>
      <c r="F66" s="217"/>
      <c r="G66" s="67">
        <f>(C66+D66+E66)*F66</f>
        <v>0</v>
      </c>
      <c r="H66" s="40"/>
      <c r="I66" s="40"/>
      <c r="J66" s="40"/>
      <c r="K66" s="40"/>
      <c r="L66" s="40"/>
    </row>
    <row r="67" spans="2:12" ht="16.2" thickBot="1" x14ac:dyDescent="0.35">
      <c r="B67" s="110" t="s">
        <v>182</v>
      </c>
      <c r="C67" s="78"/>
      <c r="D67" s="33">
        <f>C67*'Atlīdzības izmaksas'!D23</f>
        <v>0</v>
      </c>
      <c r="E67" s="33">
        <f>(C67+D67)*'Atlīdzības izmaksas'!D24</f>
        <v>0</v>
      </c>
      <c r="F67" s="78"/>
      <c r="G67" s="68">
        <f>(C67+D67+E67)*F67</f>
        <v>0</v>
      </c>
      <c r="H67" s="40"/>
      <c r="I67" s="40"/>
      <c r="J67" s="40"/>
      <c r="K67" s="40"/>
      <c r="L67" s="40"/>
    </row>
    <row r="68" spans="2:12" ht="16.2" thickBot="1" x14ac:dyDescent="0.35">
      <c r="B68" s="40"/>
      <c r="C68" s="40"/>
      <c r="D68" s="40"/>
      <c r="E68" s="40"/>
      <c r="F68" s="40"/>
      <c r="G68" s="40"/>
      <c r="H68" s="40"/>
      <c r="I68" s="40"/>
      <c r="J68" s="40"/>
      <c r="K68" s="40"/>
    </row>
    <row r="69" spans="2:12" ht="15.6" customHeight="1" x14ac:dyDescent="0.25">
      <c r="B69" s="341" t="s">
        <v>280</v>
      </c>
      <c r="C69" s="342"/>
      <c r="D69" s="342"/>
      <c r="E69" s="342"/>
      <c r="F69" s="343"/>
      <c r="G69" s="260"/>
      <c r="H69" s="260"/>
      <c r="I69" s="260"/>
      <c r="J69" s="260"/>
      <c r="K69" s="260"/>
    </row>
    <row r="70" spans="2:12" ht="14.4" customHeight="1" x14ac:dyDescent="0.25">
      <c r="B70" s="344"/>
      <c r="C70" s="345"/>
      <c r="D70" s="345"/>
      <c r="E70" s="345"/>
      <c r="F70" s="346"/>
      <c r="G70" s="260"/>
      <c r="H70" s="260"/>
      <c r="I70" s="260"/>
      <c r="J70" s="260"/>
      <c r="K70" s="260"/>
    </row>
    <row r="71" spans="2:12" ht="14.4" customHeight="1" x14ac:dyDescent="0.25">
      <c r="B71" s="344"/>
      <c r="C71" s="345"/>
      <c r="D71" s="345"/>
      <c r="E71" s="345"/>
      <c r="F71" s="346"/>
      <c r="G71" s="260"/>
      <c r="H71" s="260"/>
      <c r="I71" s="260"/>
      <c r="J71" s="260"/>
      <c r="K71" s="260"/>
    </row>
    <row r="72" spans="2:12" ht="14.4" customHeight="1" thickBot="1" x14ac:dyDescent="0.3">
      <c r="B72" s="347"/>
      <c r="C72" s="348"/>
      <c r="D72" s="348"/>
      <c r="E72" s="348"/>
      <c r="F72" s="349"/>
      <c r="G72" s="260"/>
      <c r="H72" s="260"/>
      <c r="I72" s="260"/>
      <c r="J72" s="260"/>
      <c r="K72" s="260"/>
    </row>
    <row r="73" spans="2:12" ht="15.6" x14ac:dyDescent="0.3">
      <c r="B73" s="40"/>
      <c r="C73" s="40"/>
      <c r="D73" s="40"/>
      <c r="E73" s="40"/>
      <c r="F73" s="40"/>
      <c r="G73" s="40"/>
      <c r="H73" s="40"/>
      <c r="I73" s="40"/>
      <c r="J73" s="40"/>
      <c r="K73" s="40"/>
    </row>
    <row r="74" spans="2:12" ht="17.399999999999999" x14ac:dyDescent="0.3">
      <c r="B74" s="91" t="s">
        <v>203</v>
      </c>
      <c r="C74" s="199"/>
      <c r="D74" s="40"/>
      <c r="E74" s="40"/>
      <c r="F74" s="40"/>
      <c r="G74" s="40"/>
      <c r="H74" s="40"/>
      <c r="I74" s="40"/>
      <c r="J74" s="40"/>
      <c r="K74" s="40"/>
    </row>
    <row r="75" spans="2:12" ht="16.2" thickBot="1" x14ac:dyDescent="0.35">
      <c r="B75" s="40"/>
      <c r="C75" s="40"/>
      <c r="D75" s="40"/>
      <c r="E75" s="40"/>
      <c r="F75" s="40"/>
      <c r="G75" s="40"/>
      <c r="H75" s="40"/>
      <c r="I75" s="40"/>
      <c r="J75" s="40"/>
      <c r="K75" s="40"/>
    </row>
    <row r="76" spans="2:12" ht="31.8" thickBot="1" x14ac:dyDescent="0.35">
      <c r="B76" s="265" t="s">
        <v>184</v>
      </c>
      <c r="C76" s="258" t="s">
        <v>185</v>
      </c>
      <c r="D76" s="266" t="s">
        <v>186</v>
      </c>
      <c r="E76" s="261" t="s">
        <v>73</v>
      </c>
      <c r="F76" s="198" t="s">
        <v>187</v>
      </c>
      <c r="G76" s="40"/>
      <c r="H76" s="40"/>
      <c r="I76" s="40"/>
      <c r="J76" s="40"/>
      <c r="K76" s="40"/>
    </row>
    <row r="77" spans="2:12" ht="16.2" thickBot="1" x14ac:dyDescent="0.35">
      <c r="B77" s="250">
        <v>1</v>
      </c>
      <c r="C77" s="251">
        <v>2</v>
      </c>
      <c r="D77" s="251">
        <v>3</v>
      </c>
      <c r="E77" s="263">
        <v>4</v>
      </c>
      <c r="F77" s="264">
        <v>5</v>
      </c>
      <c r="G77" s="40"/>
      <c r="H77" s="40"/>
      <c r="I77" s="40"/>
      <c r="J77" s="40"/>
      <c r="K77" s="40"/>
    </row>
    <row r="78" spans="2:12" ht="15.6" x14ac:dyDescent="0.3">
      <c r="B78" s="109" t="s">
        <v>188</v>
      </c>
      <c r="C78" s="182"/>
      <c r="D78" s="182"/>
      <c r="E78" s="30">
        <f>C78*D78</f>
        <v>0</v>
      </c>
      <c r="F78" s="401" t="s">
        <v>228</v>
      </c>
      <c r="G78" s="40"/>
      <c r="H78" s="40"/>
      <c r="I78" s="40"/>
      <c r="J78" s="40"/>
      <c r="K78" s="40"/>
    </row>
    <row r="79" spans="2:12" ht="15.6" x14ac:dyDescent="0.3">
      <c r="B79" s="109" t="s">
        <v>189</v>
      </c>
      <c r="C79" s="182"/>
      <c r="D79" s="182"/>
      <c r="E79" s="30">
        <f>C79*D79</f>
        <v>0</v>
      </c>
      <c r="F79" s="401"/>
      <c r="G79" s="40"/>
      <c r="H79" s="40"/>
      <c r="I79" s="40"/>
      <c r="J79" s="40"/>
      <c r="K79" s="40"/>
    </row>
    <row r="80" spans="2:12" ht="16.2" thickBot="1" x14ac:dyDescent="0.35">
      <c r="B80" s="110" t="s">
        <v>190</v>
      </c>
      <c r="C80" s="185"/>
      <c r="D80" s="185"/>
      <c r="E80" s="33">
        <f>C80*D80</f>
        <v>0</v>
      </c>
      <c r="F80" s="402"/>
      <c r="G80" s="40"/>
      <c r="H80" s="40"/>
      <c r="I80" s="40"/>
      <c r="J80" s="40"/>
      <c r="K80" s="40"/>
    </row>
    <row r="81" spans="2:11" ht="15.6" x14ac:dyDescent="0.3">
      <c r="B81" s="40"/>
      <c r="C81" s="40"/>
      <c r="D81" s="40"/>
      <c r="E81" s="40"/>
      <c r="F81" s="40"/>
      <c r="G81" s="40"/>
      <c r="H81" s="40"/>
      <c r="I81" s="40"/>
      <c r="J81" s="40"/>
      <c r="K81" s="40"/>
    </row>
    <row r="82" spans="2:11" ht="17.399999999999999" x14ac:dyDescent="0.3">
      <c r="B82" s="91" t="s">
        <v>191</v>
      </c>
      <c r="C82" s="199"/>
      <c r="D82" s="199"/>
      <c r="E82" s="130"/>
      <c r="F82" s="130"/>
      <c r="G82" s="40"/>
      <c r="H82" s="40"/>
      <c r="I82" s="40"/>
      <c r="J82" s="40"/>
      <c r="K82" s="40"/>
    </row>
    <row r="83" spans="2:11" ht="16.2" thickBot="1" x14ac:dyDescent="0.35">
      <c r="B83" s="40"/>
      <c r="C83" s="40"/>
      <c r="D83" s="40"/>
      <c r="E83" s="40"/>
      <c r="F83" s="40"/>
      <c r="G83" s="40"/>
      <c r="H83" s="40"/>
      <c r="I83" s="40"/>
      <c r="J83" s="40"/>
      <c r="K83" s="40"/>
    </row>
    <row r="84" spans="2:11" ht="31.8" thickBot="1" x14ac:dyDescent="0.35">
      <c r="B84" s="233" t="s">
        <v>184</v>
      </c>
      <c r="C84" s="233" t="s">
        <v>284</v>
      </c>
      <c r="D84" s="233" t="s">
        <v>285</v>
      </c>
      <c r="E84" s="234" t="s">
        <v>286</v>
      </c>
      <c r="F84" s="40"/>
      <c r="G84" s="40"/>
      <c r="H84" s="40"/>
      <c r="I84" s="40"/>
      <c r="J84" s="40"/>
      <c r="K84" s="40"/>
    </row>
    <row r="85" spans="2:11" ht="16.2" thickBot="1" x14ac:dyDescent="0.35">
      <c r="B85" s="267">
        <v>1</v>
      </c>
      <c r="C85" s="268">
        <v>2</v>
      </c>
      <c r="D85" s="268">
        <v>3</v>
      </c>
      <c r="E85" s="269">
        <v>4</v>
      </c>
      <c r="F85" s="40"/>
      <c r="G85" s="40"/>
      <c r="H85" s="40"/>
      <c r="I85" s="40"/>
      <c r="J85" s="40"/>
      <c r="K85" s="40"/>
    </row>
    <row r="86" spans="2:11" ht="15.6" x14ac:dyDescent="0.3">
      <c r="B86" s="270" t="s">
        <v>192</v>
      </c>
      <c r="C86" s="77"/>
      <c r="D86" s="77"/>
      <c r="E86" s="25">
        <f>IFERROR(C86*D86,"")</f>
        <v>0</v>
      </c>
      <c r="F86" s="40"/>
      <c r="G86" s="40"/>
      <c r="H86" s="40"/>
      <c r="I86" s="40"/>
      <c r="J86" s="40"/>
      <c r="K86" s="40"/>
    </row>
    <row r="87" spans="2:11" ht="16.2" thickBot="1" x14ac:dyDescent="0.35">
      <c r="B87" s="110" t="s">
        <v>193</v>
      </c>
      <c r="C87" s="78"/>
      <c r="D87" s="78"/>
      <c r="E87" s="34">
        <f>IFERROR(C87*D87,"")</f>
        <v>0</v>
      </c>
      <c r="F87" s="40"/>
      <c r="G87" s="40"/>
      <c r="H87" s="40"/>
      <c r="I87" s="40"/>
      <c r="J87" s="40"/>
      <c r="K87" s="40"/>
    </row>
    <row r="88" spans="2:11" ht="15.6" x14ac:dyDescent="0.3">
      <c r="B88" s="40"/>
      <c r="C88" s="40"/>
      <c r="D88" s="40"/>
      <c r="E88" s="40"/>
      <c r="F88" s="40"/>
      <c r="G88" s="40"/>
      <c r="H88" s="40"/>
      <c r="I88" s="40"/>
      <c r="J88" s="40"/>
      <c r="K88" s="40"/>
    </row>
    <row r="89" spans="2:11" ht="15.6" x14ac:dyDescent="0.3">
      <c r="B89" s="40"/>
      <c r="C89" s="40"/>
      <c r="D89" s="40"/>
      <c r="E89" s="40"/>
      <c r="F89" s="40"/>
      <c r="G89" s="40"/>
      <c r="H89" s="40"/>
      <c r="I89" s="40"/>
      <c r="J89" s="40"/>
      <c r="K89" s="40"/>
    </row>
    <row r="90" spans="2:11" ht="15.6" x14ac:dyDescent="0.3">
      <c r="B90" s="40"/>
      <c r="C90" s="40"/>
      <c r="D90" s="40"/>
      <c r="E90" s="40"/>
      <c r="F90" s="40"/>
      <c r="G90" s="40"/>
      <c r="H90" s="40"/>
      <c r="I90" s="40"/>
      <c r="J90" s="40"/>
      <c r="K90" s="40"/>
    </row>
  </sheetData>
  <sheetProtection algorithmName="SHA-512" hashValue="cEfn2FnFx2okIkjpFMdvjine4d/R2jkKNJ3Vmwxuc9yJDr17BecGOc1wG9LgNlCMBUsaOw0y4pLr1jm+46sjNA==" saltValue="9yi/v7SJNV/9eQhVriscbw==" spinCount="100000" sheet="1" formatColumns="0" formatRows="0" insertColumns="0" insertRows="0" selectLockedCells="1"/>
  <mergeCells count="6">
    <mergeCell ref="F78:F80"/>
    <mergeCell ref="B13:K19"/>
    <mergeCell ref="B34:E36"/>
    <mergeCell ref="B59:E60"/>
    <mergeCell ref="B69:F72"/>
    <mergeCell ref="G25: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B51</xm:sqref>
        </x14:dataValidation>
        <x14:dataValidation type="list" allowBlank="1" showInputMessage="1" showErrorMessage="1" xr:uid="{8E6FA303-4318-4F52-B9B5-A44B2BB42073}">
          <x14:formula1>
            <xm:f>'datu lapa'!$B$73:$B$77</xm:f>
          </x14:formula1>
          <xm:sqref>C44</xm:sqref>
        </x14:dataValidation>
        <x14:dataValidation type="list" allowBlank="1" showInputMessage="1" showErrorMessage="1" xr:uid="{8220120A-F416-4963-95FF-6738AE1A7766}">
          <x14:formula1>
            <xm:f>'datu lapa'!$B$63:$B$64</xm:f>
          </x14:formula1>
          <xm:sqref>C26:C31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topLeftCell="A49" workbookViewId="0">
      <selection activeCell="B84" sqref="B84"/>
    </sheetView>
  </sheetViews>
  <sheetFormatPr defaultColWidth="9.109375" defaultRowHeight="10.199999999999999" x14ac:dyDescent="0.2"/>
  <cols>
    <col min="1" max="4" width="9.109375" style="1"/>
    <col min="5" max="5" width="9.109375" style="1" customWidth="1"/>
    <col min="6" max="16384" width="9.109375" style="1"/>
  </cols>
  <sheetData>
    <row r="3" spans="1:7" x14ac:dyDescent="0.2">
      <c r="A3" s="3"/>
      <c r="B3" s="3" t="s">
        <v>40</v>
      </c>
      <c r="C3" s="3"/>
      <c r="D3" s="3"/>
      <c r="E3" s="3"/>
    </row>
    <row r="6" spans="1:7" x14ac:dyDescent="0.2">
      <c r="B6" s="2" t="s">
        <v>41</v>
      </c>
    </row>
    <row r="7" spans="1:7" ht="10.8" thickBot="1" x14ac:dyDescent="0.25"/>
    <row r="8" spans="1:7" x14ac:dyDescent="0.2">
      <c r="B8" s="8" t="s">
        <v>42</v>
      </c>
      <c r="C8" s="9"/>
      <c r="D8" s="9"/>
      <c r="E8" s="9"/>
      <c r="F8" s="9"/>
      <c r="G8" s="10"/>
    </row>
    <row r="9" spans="1:7" x14ac:dyDescent="0.2">
      <c r="B9" s="4" t="s">
        <v>43</v>
      </c>
      <c r="G9" s="6"/>
    </row>
    <row r="10" spans="1:7" x14ac:dyDescent="0.2">
      <c r="B10" s="4" t="s">
        <v>8</v>
      </c>
      <c r="G10" s="6"/>
    </row>
    <row r="11" spans="1:7" ht="10.8" thickBot="1" x14ac:dyDescent="0.25">
      <c r="B11" s="5" t="s">
        <v>219</v>
      </c>
      <c r="C11" s="7"/>
      <c r="D11" s="7"/>
      <c r="E11" s="7"/>
      <c r="F11" s="7"/>
      <c r="G11" s="11"/>
    </row>
    <row r="14" spans="1:7" x14ac:dyDescent="0.2">
      <c r="A14" s="3"/>
      <c r="B14" s="3" t="s">
        <v>79</v>
      </c>
      <c r="C14" s="3"/>
      <c r="D14" s="3"/>
      <c r="E14" s="3"/>
    </row>
    <row r="16" spans="1:7" x14ac:dyDescent="0.2">
      <c r="B16" s="1" t="s">
        <v>80</v>
      </c>
    </row>
    <row r="17" spans="1:7" ht="10.8" thickBot="1" x14ac:dyDescent="0.25"/>
    <row r="18" spans="1:7" x14ac:dyDescent="0.2">
      <c r="B18" s="12">
        <v>8</v>
      </c>
    </row>
    <row r="19" spans="1:7" ht="10.8" thickBot="1" x14ac:dyDescent="0.25">
      <c r="B19" s="13">
        <v>10</v>
      </c>
    </row>
    <row r="21" spans="1:7" x14ac:dyDescent="0.2">
      <c r="B21" s="1" t="s">
        <v>82</v>
      </c>
    </row>
    <row r="22" spans="1:7" ht="10.8" thickBot="1" x14ac:dyDescent="0.25"/>
    <row r="23" spans="1:7" x14ac:dyDescent="0.2">
      <c r="B23" s="12" t="s">
        <v>83</v>
      </c>
    </row>
    <row r="24" spans="1:7" ht="10.8" thickBot="1" x14ac:dyDescent="0.25">
      <c r="B24" s="13" t="s">
        <v>84</v>
      </c>
    </row>
    <row r="26" spans="1:7" x14ac:dyDescent="0.2">
      <c r="A26" s="3"/>
      <c r="B26" s="3" t="s">
        <v>87</v>
      </c>
      <c r="C26" s="3"/>
      <c r="D26" s="3"/>
      <c r="E26" s="3"/>
    </row>
    <row r="27" spans="1:7" ht="10.8" thickBot="1" x14ac:dyDescent="0.25"/>
    <row r="28" spans="1:7" x14ac:dyDescent="0.2">
      <c r="B28" s="8" t="s">
        <v>88</v>
      </c>
      <c r="C28" s="9"/>
      <c r="D28" s="9"/>
      <c r="E28" s="9"/>
      <c r="F28" s="9"/>
      <c r="G28" s="10"/>
    </row>
    <row r="29" spans="1:7" ht="10.8" thickBot="1" x14ac:dyDescent="0.25">
      <c r="B29" s="5" t="s">
        <v>89</v>
      </c>
      <c r="G29" s="6"/>
    </row>
    <row r="30" spans="1:7" ht="10.8" thickBot="1" x14ac:dyDescent="0.25">
      <c r="B30" s="5" t="s">
        <v>233</v>
      </c>
      <c r="C30" s="7"/>
      <c r="D30" s="7"/>
      <c r="E30" s="7"/>
      <c r="F30" s="7"/>
      <c r="G30" s="11"/>
    </row>
    <row r="32" spans="1:7" x14ac:dyDescent="0.2">
      <c r="A32" s="3"/>
      <c r="B32" s="3" t="s">
        <v>102</v>
      </c>
      <c r="C32" s="3"/>
      <c r="D32" s="3"/>
      <c r="E32" s="3"/>
    </row>
    <row r="34" spans="1:8" x14ac:dyDescent="0.2">
      <c r="B34" s="1" t="s">
        <v>80</v>
      </c>
    </row>
    <row r="35" spans="1:8" ht="10.8" thickBot="1" x14ac:dyDescent="0.25"/>
    <row r="36" spans="1:8" x14ac:dyDescent="0.2">
      <c r="B36" s="12">
        <v>8</v>
      </c>
    </row>
    <row r="37" spans="1:8" ht="10.8" thickBot="1" x14ac:dyDescent="0.25">
      <c r="B37" s="13">
        <v>10</v>
      </c>
    </row>
    <row r="39" spans="1:8" x14ac:dyDescent="0.2">
      <c r="B39" s="1" t="s">
        <v>105</v>
      </c>
    </row>
    <row r="40" spans="1:8" ht="10.8" thickBot="1" x14ac:dyDescent="0.25"/>
    <row r="41" spans="1:8" x14ac:dyDescent="0.2">
      <c r="B41" s="12" t="s">
        <v>83</v>
      </c>
    </row>
    <row r="42" spans="1:8" ht="10.8" thickBot="1" x14ac:dyDescent="0.25">
      <c r="B42" s="13" t="s">
        <v>84</v>
      </c>
    </row>
    <row r="44" spans="1:8" x14ac:dyDescent="0.2">
      <c r="A44" s="3"/>
      <c r="B44" s="3" t="s">
        <v>157</v>
      </c>
      <c r="C44" s="3"/>
      <c r="D44" s="3"/>
      <c r="E44" s="3"/>
    </row>
    <row r="46" spans="1:8" x14ac:dyDescent="0.2">
      <c r="B46" s="1" t="s">
        <v>122</v>
      </c>
    </row>
    <row r="47" spans="1:8" ht="10.8" thickBot="1" x14ac:dyDescent="0.25"/>
    <row r="48" spans="1:8" x14ac:dyDescent="0.2">
      <c r="B48" s="12" t="s">
        <v>115</v>
      </c>
      <c r="C48" s="9"/>
      <c r="D48" s="9"/>
      <c r="E48" s="9"/>
      <c r="F48" s="9"/>
      <c r="G48" s="9"/>
      <c r="H48" s="10"/>
    </row>
    <row r="49" spans="1:10" ht="10.8" thickBot="1" x14ac:dyDescent="0.25">
      <c r="B49" s="13" t="s">
        <v>116</v>
      </c>
      <c r="H49" s="6"/>
    </row>
    <row r="50" spans="1:10" ht="10.8" thickBot="1" x14ac:dyDescent="0.25">
      <c r="B50" s="13" t="s">
        <v>220</v>
      </c>
      <c r="C50" s="7"/>
      <c r="D50" s="7"/>
      <c r="E50" s="7"/>
      <c r="F50" s="7"/>
      <c r="G50" s="7"/>
      <c r="H50" s="11"/>
    </row>
    <row r="52" spans="1:10" x14ac:dyDescent="0.2">
      <c r="B52" s="1" t="s">
        <v>123</v>
      </c>
    </row>
    <row r="53" spans="1:10" ht="10.8" thickBot="1" x14ac:dyDescent="0.25"/>
    <row r="54" spans="1:10" x14ac:dyDescent="0.2">
      <c r="B54" s="12" t="s">
        <v>240</v>
      </c>
      <c r="C54" s="9"/>
      <c r="D54" s="9"/>
      <c r="E54" s="9"/>
      <c r="F54" s="9"/>
      <c r="G54" s="9"/>
      <c r="H54" s="9"/>
      <c r="I54" s="9"/>
      <c r="J54" s="10"/>
    </row>
    <row r="55" spans="1:10" x14ac:dyDescent="0.2">
      <c r="B55" s="14" t="s">
        <v>241</v>
      </c>
      <c r="J55" s="6"/>
    </row>
    <row r="56" spans="1:10" x14ac:dyDescent="0.2">
      <c r="B56" s="14" t="s">
        <v>242</v>
      </c>
      <c r="J56" s="6"/>
    </row>
    <row r="57" spans="1:10" ht="10.8" thickBot="1" x14ac:dyDescent="0.25">
      <c r="B57" s="5" t="s">
        <v>232</v>
      </c>
      <c r="C57" s="7"/>
      <c r="D57" s="7"/>
      <c r="E57" s="7"/>
      <c r="F57" s="7"/>
      <c r="G57" s="7"/>
      <c r="H57" s="7"/>
      <c r="I57" s="7"/>
      <c r="J57" s="11"/>
    </row>
    <row r="59" spans="1:10" x14ac:dyDescent="0.2">
      <c r="A59" s="3"/>
      <c r="B59" s="3" t="s">
        <v>158</v>
      </c>
      <c r="C59" s="3"/>
      <c r="D59" s="3"/>
      <c r="E59" s="3"/>
    </row>
    <row r="61" spans="1:10" x14ac:dyDescent="0.2">
      <c r="B61" s="1" t="s">
        <v>159</v>
      </c>
    </row>
    <row r="62" spans="1:10" ht="10.8" thickBot="1" x14ac:dyDescent="0.25"/>
    <row r="63" spans="1:10" x14ac:dyDescent="0.2">
      <c r="B63" s="12" t="s">
        <v>83</v>
      </c>
    </row>
    <row r="64" spans="1:10" ht="10.8" thickBot="1" x14ac:dyDescent="0.25">
      <c r="B64" s="13" t="s">
        <v>84</v>
      </c>
    </row>
    <row r="66" spans="1:5" x14ac:dyDescent="0.2">
      <c r="B66" s="1" t="s">
        <v>163</v>
      </c>
    </row>
    <row r="67" spans="1:5" ht="10.8" thickBot="1" x14ac:dyDescent="0.25"/>
    <row r="68" spans="1:5" x14ac:dyDescent="0.2">
      <c r="B68" s="8" t="s">
        <v>164</v>
      </c>
      <c r="C68" s="9"/>
      <c r="D68" s="9"/>
      <c r="E68" s="10"/>
    </row>
    <row r="69" spans="1:5" ht="10.8" thickBot="1" x14ac:dyDescent="0.25">
      <c r="B69" s="5" t="s">
        <v>200</v>
      </c>
      <c r="C69" s="7"/>
      <c r="D69" s="7"/>
      <c r="E69" s="11"/>
    </row>
    <row r="71" spans="1:5" x14ac:dyDescent="0.2">
      <c r="B71" s="1" t="s">
        <v>165</v>
      </c>
    </row>
    <row r="72" spans="1:5" ht="10.8" thickBot="1" x14ac:dyDescent="0.25"/>
    <row r="73" spans="1:5" ht="10.8" thickBot="1" x14ac:dyDescent="0.25">
      <c r="B73" s="8" t="s">
        <v>166</v>
      </c>
      <c r="C73" s="9" t="s">
        <v>170</v>
      </c>
      <c r="D73" s="10" t="s">
        <v>148</v>
      </c>
    </row>
    <row r="74" spans="1:5" ht="10.8" thickBot="1" x14ac:dyDescent="0.25">
      <c r="B74" s="4" t="s">
        <v>167</v>
      </c>
      <c r="C74" s="9" t="s">
        <v>170</v>
      </c>
      <c r="D74" s="6" t="s">
        <v>148</v>
      </c>
    </row>
    <row r="75" spans="1:5" ht="10.8" thickBot="1" x14ac:dyDescent="0.25">
      <c r="B75" s="4" t="s">
        <v>168</v>
      </c>
      <c r="C75" s="9" t="s">
        <v>170</v>
      </c>
      <c r="D75" s="6" t="s">
        <v>148</v>
      </c>
    </row>
    <row r="76" spans="1:5" x14ac:dyDescent="0.2">
      <c r="B76" s="4" t="s">
        <v>149</v>
      </c>
      <c r="C76" s="9" t="s">
        <v>170</v>
      </c>
      <c r="D76" s="6" t="s">
        <v>148</v>
      </c>
    </row>
    <row r="77" spans="1:5" ht="10.8" thickBot="1" x14ac:dyDescent="0.25">
      <c r="B77" s="5" t="s">
        <v>169</v>
      </c>
      <c r="C77" s="7" t="s">
        <v>171</v>
      </c>
      <c r="D77" s="11" t="s">
        <v>150</v>
      </c>
    </row>
    <row r="79" spans="1:5" x14ac:dyDescent="0.2">
      <c r="A79" s="3"/>
      <c r="B79" s="3" t="s">
        <v>196</v>
      </c>
      <c r="C79" s="3"/>
      <c r="D79" s="3"/>
      <c r="E79" s="3"/>
    </row>
    <row r="81" spans="1:5" x14ac:dyDescent="0.2">
      <c r="B81" s="1" t="s">
        <v>195</v>
      </c>
    </row>
    <row r="82" spans="1:5" ht="10.8" thickBot="1" x14ac:dyDescent="0.25"/>
    <row r="83" spans="1:5" x14ac:dyDescent="0.2">
      <c r="B83" s="12" t="s">
        <v>315</v>
      </c>
    </row>
    <row r="84" spans="1:5" ht="10.8" thickBot="1" x14ac:dyDescent="0.25">
      <c r="B84" s="13" t="s">
        <v>197</v>
      </c>
    </row>
    <row r="86" spans="1:5" x14ac:dyDescent="0.2">
      <c r="A86" s="3"/>
      <c r="B86" s="3" t="s">
        <v>79</v>
      </c>
      <c r="C86" s="3"/>
      <c r="D86" s="3"/>
      <c r="E86" s="3"/>
    </row>
    <row r="87" spans="1:5" ht="10.8" thickBot="1" x14ac:dyDescent="0.25"/>
    <row r="88" spans="1:5" x14ac:dyDescent="0.2">
      <c r="B88" s="8" t="s">
        <v>222</v>
      </c>
      <c r="C88" s="10"/>
    </row>
    <row r="89" spans="1:5" x14ac:dyDescent="0.2">
      <c r="B89" s="4" t="s">
        <v>223</v>
      </c>
      <c r="C89" s="6"/>
    </row>
    <row r="90" spans="1:5" ht="10.8" thickBot="1" x14ac:dyDescent="0.25">
      <c r="B90" s="5" t="s">
        <v>224</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0" sqref="C10"/>
    </sheetView>
  </sheetViews>
  <sheetFormatPr defaultColWidth="9.109375" defaultRowHeight="13.2" x14ac:dyDescent="0.25"/>
  <cols>
    <col min="1" max="1" width="17" style="15" customWidth="1"/>
    <col min="2" max="2" width="4.6640625" style="15" customWidth="1"/>
    <col min="3" max="16384" width="9.109375" style="15"/>
  </cols>
  <sheetData>
    <row r="2" spans="1:11" ht="21" x14ac:dyDescent="0.4">
      <c r="A2" s="17"/>
      <c r="B2" s="18" t="s">
        <v>9</v>
      </c>
      <c r="C2" s="19" t="str">
        <f>Titullapa!$B$6</f>
        <v>[Nosaukums]</v>
      </c>
      <c r="D2" s="17"/>
      <c r="E2" s="17"/>
      <c r="F2" s="17"/>
      <c r="G2" s="17"/>
      <c r="H2" s="17"/>
      <c r="I2" s="17"/>
    </row>
    <row r="3" spans="1:11" ht="21" x14ac:dyDescent="0.4">
      <c r="A3" s="17"/>
      <c r="B3" s="20"/>
      <c r="C3" s="17"/>
      <c r="D3" s="17"/>
      <c r="E3" s="17"/>
      <c r="F3" s="17"/>
      <c r="G3" s="17"/>
      <c r="H3" s="17"/>
      <c r="I3" s="17"/>
    </row>
    <row r="4" spans="1:11" ht="21" x14ac:dyDescent="0.4">
      <c r="A4" s="17"/>
      <c r="B4" s="21" t="s">
        <v>215</v>
      </c>
      <c r="C4" s="21"/>
      <c r="D4" s="21"/>
      <c r="E4" s="21"/>
      <c r="F4" s="21"/>
      <c r="G4" s="21"/>
      <c r="H4" s="21"/>
      <c r="I4" s="17"/>
    </row>
    <row r="5" spans="1:11" ht="21" x14ac:dyDescent="0.4">
      <c r="A5" s="17"/>
      <c r="B5" s="17"/>
      <c r="C5" s="17"/>
      <c r="D5" s="17"/>
      <c r="E5" s="17"/>
      <c r="F5" s="17"/>
      <c r="G5" s="17"/>
      <c r="H5" s="17"/>
      <c r="I5" s="17"/>
    </row>
    <row r="6" spans="1:11" ht="18" x14ac:dyDescent="0.35">
      <c r="A6" s="16"/>
      <c r="B6" s="318"/>
      <c r="C6" s="318"/>
      <c r="D6" s="318"/>
      <c r="E6" s="318"/>
      <c r="F6" s="318"/>
      <c r="G6" s="318"/>
      <c r="H6" s="318"/>
      <c r="I6" s="318"/>
      <c r="J6" s="22"/>
      <c r="K6" s="22"/>
    </row>
    <row r="7" spans="1:11" ht="18" x14ac:dyDescent="0.35">
      <c r="A7" s="16"/>
      <c r="B7" s="318">
        <v>1</v>
      </c>
      <c r="C7" s="319" t="s">
        <v>207</v>
      </c>
      <c r="D7" s="318"/>
      <c r="E7" s="318"/>
      <c r="F7" s="318"/>
      <c r="G7" s="318"/>
      <c r="H7" s="318"/>
      <c r="I7" s="318"/>
      <c r="J7" s="22"/>
      <c r="K7" s="22"/>
    </row>
    <row r="8" spans="1:11" ht="18" x14ac:dyDescent="0.35">
      <c r="A8" s="16"/>
      <c r="B8" s="318">
        <v>2</v>
      </c>
      <c r="C8" s="319" t="s">
        <v>3</v>
      </c>
      <c r="D8" s="318"/>
      <c r="E8" s="318"/>
      <c r="F8" s="318"/>
      <c r="G8" s="318"/>
      <c r="H8" s="318"/>
      <c r="I8" s="318"/>
      <c r="J8" s="22"/>
      <c r="K8" s="22"/>
    </row>
    <row r="9" spans="1:11" ht="18" x14ac:dyDescent="0.35">
      <c r="A9" s="16"/>
      <c r="B9" s="318">
        <v>3</v>
      </c>
      <c r="C9" s="319" t="s">
        <v>4</v>
      </c>
      <c r="D9" s="318"/>
      <c r="E9" s="318"/>
      <c r="F9" s="318"/>
      <c r="G9" s="318"/>
      <c r="H9" s="318"/>
      <c r="I9" s="318"/>
      <c r="J9" s="22"/>
      <c r="K9" s="22"/>
    </row>
    <row r="10" spans="1:11" ht="18" x14ac:dyDescent="0.35">
      <c r="A10" s="16"/>
      <c r="B10" s="318">
        <v>4</v>
      </c>
      <c r="C10" s="319" t="s">
        <v>5</v>
      </c>
      <c r="D10" s="318"/>
      <c r="E10" s="318"/>
      <c r="F10" s="318"/>
      <c r="G10" s="318"/>
      <c r="H10" s="318"/>
      <c r="I10" s="318"/>
      <c r="J10" s="22"/>
      <c r="K10" s="22"/>
    </row>
    <row r="11" spans="1:11" ht="18" x14ac:dyDescent="0.35">
      <c r="A11" s="16"/>
      <c r="B11" s="318">
        <v>5</v>
      </c>
      <c r="C11" s="319" t="s">
        <v>304</v>
      </c>
      <c r="D11" s="318"/>
      <c r="E11" s="318"/>
      <c r="F11" s="318"/>
      <c r="G11" s="318"/>
      <c r="H11" s="318"/>
      <c r="I11" s="318"/>
      <c r="J11" s="22"/>
      <c r="K11" s="22"/>
    </row>
    <row r="12" spans="1:11" ht="18" x14ac:dyDescent="0.35">
      <c r="A12" s="16"/>
      <c r="B12" s="318">
        <v>6</v>
      </c>
      <c r="C12" s="319" t="s">
        <v>291</v>
      </c>
      <c r="D12" s="318"/>
      <c r="E12" s="318"/>
      <c r="F12" s="318"/>
      <c r="G12" s="318"/>
      <c r="H12" s="318"/>
      <c r="I12" s="318"/>
      <c r="J12" s="22"/>
      <c r="K12" s="22"/>
    </row>
    <row r="13" spans="1:11" ht="18" x14ac:dyDescent="0.35">
      <c r="A13" s="16"/>
      <c r="B13" s="318">
        <v>7</v>
      </c>
      <c r="C13" s="319" t="s">
        <v>292</v>
      </c>
      <c r="D13" s="318"/>
      <c r="E13" s="318"/>
      <c r="F13" s="318"/>
      <c r="G13" s="318"/>
      <c r="H13" s="318"/>
      <c r="I13" s="318"/>
      <c r="J13" s="22"/>
      <c r="K13" s="22"/>
    </row>
    <row r="14" spans="1:11" ht="18" x14ac:dyDescent="0.35">
      <c r="A14" s="16"/>
      <c r="B14" s="318">
        <v>8</v>
      </c>
      <c r="C14" s="319" t="s">
        <v>6</v>
      </c>
      <c r="D14" s="318"/>
      <c r="E14" s="318"/>
      <c r="F14" s="318"/>
      <c r="G14" s="318"/>
      <c r="H14" s="318"/>
      <c r="I14" s="318"/>
      <c r="J14" s="22"/>
      <c r="K14" s="22"/>
    </row>
    <row r="15" spans="1:11" ht="18" x14ac:dyDescent="0.35">
      <c r="A15" s="16"/>
      <c r="B15" s="318">
        <v>9</v>
      </c>
      <c r="C15" s="319" t="s">
        <v>7</v>
      </c>
      <c r="D15" s="318"/>
      <c r="E15" s="318"/>
      <c r="F15" s="318"/>
      <c r="G15" s="318"/>
      <c r="H15" s="318"/>
      <c r="I15" s="318"/>
      <c r="J15" s="22"/>
      <c r="K15" s="22"/>
    </row>
    <row r="16" spans="1:11" ht="18" x14ac:dyDescent="0.35">
      <c r="A16" s="16"/>
      <c r="B16" s="318">
        <v>10</v>
      </c>
      <c r="C16" s="319" t="s">
        <v>43</v>
      </c>
      <c r="D16" s="318"/>
      <c r="E16" s="318"/>
      <c r="F16" s="318"/>
      <c r="G16" s="318"/>
      <c r="H16" s="318"/>
      <c r="I16" s="318"/>
      <c r="J16" s="22"/>
      <c r="K16" s="22"/>
    </row>
    <row r="17" spans="1:11" ht="18" x14ac:dyDescent="0.35">
      <c r="A17" s="16"/>
      <c r="B17" s="318">
        <v>11</v>
      </c>
      <c r="C17" s="319" t="s">
        <v>8</v>
      </c>
      <c r="D17" s="318"/>
      <c r="E17" s="318"/>
      <c r="F17" s="318"/>
      <c r="G17" s="318"/>
      <c r="H17" s="318"/>
      <c r="I17" s="318"/>
      <c r="J17" s="22"/>
      <c r="K17" s="22"/>
    </row>
    <row r="18" spans="1:11" ht="18" x14ac:dyDescent="0.35">
      <c r="A18" s="16"/>
      <c r="B18" s="16"/>
      <c r="C18" s="16"/>
      <c r="D18" s="16"/>
      <c r="E18" s="16"/>
      <c r="F18" s="16"/>
      <c r="G18" s="16"/>
      <c r="H18" s="16"/>
      <c r="I18" s="16"/>
      <c r="J18" s="22"/>
      <c r="K18" s="22"/>
    </row>
  </sheetData>
  <sheetProtection algorithmName="SHA-512" hashValue="N8I7J+gTH06BQjXtzVR2K1ETOYdOk6Cjk3oGv/9Y4yfg1z9RoUOiMKGpS8Pzw6MbjlDZmQjnfz04DLhPvwqKbQ==" saltValue="s+QFymslk5dJuKSsKa7JNg==" spinCount="100000" sheet="1" scenarios="1" insertHyperlinks="0"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ču izmaksas'!B3" display="IV Modulis: Preču izmaksas" xr:uid="{9E7682FE-8F87-41BA-878B-F2C4C59529AF}"/>
    <hyperlink ref="C13" location="'Pakalpojumu izmaksas'!B3" display="V Modulis: Pakalpojumu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zoomScale="90" zoomScaleNormal="90" workbookViewId="0">
      <selection activeCell="D40" sqref="D40"/>
    </sheetView>
  </sheetViews>
  <sheetFormatPr defaultColWidth="9.109375" defaultRowHeight="13.2" x14ac:dyDescent="0.25"/>
  <cols>
    <col min="1" max="2" width="9.109375" style="80"/>
    <col min="3" max="3" width="55.33203125" style="80" bestFit="1" customWidth="1"/>
    <col min="4" max="4" width="8.5546875" style="80" bestFit="1" customWidth="1"/>
    <col min="5" max="9" width="12.33203125" style="80" customWidth="1"/>
    <col min="10" max="11" width="9.109375" style="80"/>
    <col min="12" max="12" width="11.5546875" style="80" customWidth="1"/>
    <col min="13" max="13" width="10.6640625" style="80" customWidth="1"/>
    <col min="14" max="14" width="14.5546875" style="80" customWidth="1"/>
    <col min="15" max="16384" width="9.109375" style="80"/>
  </cols>
  <sheetData>
    <row r="1" spans="1:16" x14ac:dyDescent="0.25">
      <c r="P1" s="223">
        <v>2</v>
      </c>
    </row>
    <row r="2" spans="1:16" ht="21" x14ac:dyDescent="0.4">
      <c r="A2" s="81"/>
      <c r="B2" s="82" t="s">
        <v>9</v>
      </c>
      <c r="C2" s="83" t="str">
        <f>Titullapa!$B$6</f>
        <v>[Nosaukums]</v>
      </c>
    </row>
    <row r="3" spans="1:16" ht="21" x14ac:dyDescent="0.4">
      <c r="A3" s="81"/>
      <c r="B3" s="82" t="s">
        <v>10</v>
      </c>
      <c r="C3" s="83" t="str">
        <f>Saturs!C7</f>
        <v>Pakalpojuma cenas aprēķins</v>
      </c>
    </row>
    <row r="4" spans="1:16" ht="17.399999999999999" x14ac:dyDescent="0.3">
      <c r="A4" s="84"/>
      <c r="B4" s="85" t="s">
        <v>11</v>
      </c>
      <c r="C4" s="84"/>
    </row>
    <row r="5" spans="1:16" ht="15" x14ac:dyDescent="0.25">
      <c r="A5" s="86"/>
      <c r="B5" s="86"/>
      <c r="C5" s="86"/>
    </row>
    <row r="6" spans="1:16" ht="17.399999999999999" x14ac:dyDescent="0.3">
      <c r="A6" s="86"/>
      <c r="B6" s="87" t="s">
        <v>13</v>
      </c>
      <c r="C6" s="86"/>
    </row>
    <row r="7" spans="1:16" ht="15.6" x14ac:dyDescent="0.3">
      <c r="A7" s="86"/>
      <c r="B7" s="86"/>
      <c r="C7" s="86"/>
      <c r="D7" s="88" t="s">
        <v>14</v>
      </c>
      <c r="E7" s="40" t="s">
        <v>17</v>
      </c>
      <c r="F7" s="40"/>
      <c r="G7" s="40"/>
      <c r="H7" s="40"/>
      <c r="I7" s="40"/>
      <c r="J7" s="40"/>
      <c r="K7" s="40"/>
      <c r="L7" s="40"/>
      <c r="M7" s="40"/>
    </row>
    <row r="8" spans="1:16" ht="15.6" x14ac:dyDescent="0.3">
      <c r="A8" s="86"/>
      <c r="B8" s="86"/>
      <c r="C8" s="86"/>
      <c r="D8" s="89" t="s">
        <v>15</v>
      </c>
      <c r="E8" s="40" t="s">
        <v>267</v>
      </c>
      <c r="F8" s="40"/>
      <c r="G8" s="40"/>
      <c r="H8" s="40"/>
      <c r="I8" s="40"/>
      <c r="J8" s="40"/>
      <c r="K8" s="40"/>
      <c r="L8" s="40"/>
      <c r="M8" s="40"/>
    </row>
    <row r="9" spans="1:16" ht="15.6" x14ac:dyDescent="0.3">
      <c r="A9" s="86"/>
      <c r="B9" s="86"/>
      <c r="C9" s="86"/>
      <c r="D9" s="90" t="s">
        <v>16</v>
      </c>
      <c r="E9" s="40" t="s">
        <v>268</v>
      </c>
      <c r="F9" s="40"/>
      <c r="G9" s="40"/>
      <c r="H9" s="40"/>
      <c r="I9" s="40"/>
      <c r="J9" s="40"/>
      <c r="K9" s="40"/>
      <c r="L9" s="40"/>
      <c r="M9" s="40"/>
    </row>
    <row r="10" spans="1:16" ht="15.6" x14ac:dyDescent="0.3">
      <c r="A10" s="86"/>
      <c r="B10" s="86"/>
      <c r="C10" s="86"/>
      <c r="D10" s="40"/>
      <c r="E10" s="40"/>
      <c r="F10" s="40"/>
      <c r="G10" s="40"/>
      <c r="H10" s="40"/>
      <c r="I10" s="40"/>
      <c r="J10" s="40"/>
      <c r="K10" s="40"/>
      <c r="L10" s="40"/>
      <c r="M10" s="40"/>
    </row>
    <row r="11" spans="1:16" ht="17.399999999999999" x14ac:dyDescent="0.3">
      <c r="A11" s="86"/>
      <c r="B11" s="87" t="s">
        <v>48</v>
      </c>
      <c r="C11" s="86"/>
    </row>
    <row r="12" spans="1:16" ht="13.8" thickBot="1" x14ac:dyDescent="0.3"/>
    <row r="13" spans="1:16" x14ac:dyDescent="0.25">
      <c r="C13" s="341" t="s">
        <v>244</v>
      </c>
      <c r="D13" s="342"/>
      <c r="E13" s="342"/>
      <c r="F13" s="342"/>
      <c r="G13" s="342"/>
      <c r="H13" s="342"/>
      <c r="I13" s="342"/>
      <c r="J13" s="342"/>
      <c r="K13" s="343"/>
    </row>
    <row r="14" spans="1:16" x14ac:dyDescent="0.25">
      <c r="C14" s="344"/>
      <c r="D14" s="345"/>
      <c r="E14" s="345"/>
      <c r="F14" s="345"/>
      <c r="G14" s="345"/>
      <c r="H14" s="345"/>
      <c r="I14" s="345"/>
      <c r="J14" s="345"/>
      <c r="K14" s="346"/>
    </row>
    <row r="15" spans="1:16" ht="45.6" customHeight="1" thickBot="1" x14ac:dyDescent="0.3">
      <c r="C15" s="347"/>
      <c r="D15" s="348"/>
      <c r="E15" s="348"/>
      <c r="F15" s="348"/>
      <c r="G15" s="348"/>
      <c r="H15" s="348"/>
      <c r="I15" s="348"/>
      <c r="J15" s="348"/>
      <c r="K15" s="349"/>
      <c r="O15" s="223"/>
      <c r="P15" s="223"/>
    </row>
    <row r="16" spans="1:16" x14ac:dyDescent="0.25">
      <c r="O16" s="223"/>
      <c r="P16" s="223"/>
    </row>
    <row r="17" spans="2:16" ht="17.399999999999999" x14ac:dyDescent="0.3">
      <c r="B17" s="91" t="s">
        <v>206</v>
      </c>
      <c r="C17" s="92"/>
      <c r="D17" s="92"/>
      <c r="O17" s="223"/>
      <c r="P17" s="232">
        <v>0</v>
      </c>
    </row>
    <row r="18" spans="2:16" ht="13.8" thickBot="1" x14ac:dyDescent="0.3">
      <c r="O18" s="223"/>
      <c r="P18" s="223"/>
    </row>
    <row r="19" spans="2:16" ht="16.2" thickBot="1" x14ac:dyDescent="0.3">
      <c r="C19" s="352" t="s">
        <v>99</v>
      </c>
      <c r="D19" s="352" t="s">
        <v>100</v>
      </c>
      <c r="E19" s="350" t="s">
        <v>208</v>
      </c>
      <c r="F19" s="350"/>
      <c r="G19" s="350"/>
      <c r="H19" s="350"/>
      <c r="I19" s="351"/>
      <c r="J19" s="95"/>
      <c r="K19" s="95"/>
      <c r="L19" s="95"/>
      <c r="M19" s="95"/>
      <c r="N19" s="95"/>
    </row>
    <row r="20" spans="2:16" ht="16.2" thickBot="1" x14ac:dyDescent="0.3">
      <c r="C20" s="353"/>
      <c r="D20" s="353"/>
      <c r="E20" s="96" t="s">
        <v>75</v>
      </c>
      <c r="F20" s="97" t="s">
        <v>76</v>
      </c>
      <c r="G20" s="97" t="s">
        <v>77</v>
      </c>
      <c r="H20" s="97" t="s">
        <v>20</v>
      </c>
      <c r="I20" s="98" t="s">
        <v>78</v>
      </c>
      <c r="J20" s="95"/>
      <c r="K20" s="95"/>
      <c r="L20" s="95"/>
      <c r="M20" s="95"/>
      <c r="N20" s="95"/>
    </row>
    <row r="21" spans="2:16" ht="13.5" customHeight="1" thickBot="1" x14ac:dyDescent="0.3">
      <c r="C21" s="353"/>
      <c r="D21" s="353"/>
      <c r="E21" s="99">
        <v>1</v>
      </c>
      <c r="F21" s="120">
        <v>8</v>
      </c>
      <c r="G21" s="100">
        <v>24</v>
      </c>
      <c r="H21" s="100">
        <f>'Vispārīgā informācija'!F41</f>
        <v>167</v>
      </c>
      <c r="I21" s="120"/>
      <c r="J21" s="95"/>
      <c r="K21" s="95"/>
      <c r="L21" s="329" t="s">
        <v>302</v>
      </c>
      <c r="M21" s="330"/>
      <c r="N21" s="331"/>
    </row>
    <row r="22" spans="2:16" ht="27" customHeight="1" thickBot="1" x14ac:dyDescent="0.35">
      <c r="C22" s="354"/>
      <c r="D22" s="101" t="s">
        <v>103</v>
      </c>
      <c r="E22" s="121" t="s">
        <v>83</v>
      </c>
      <c r="F22" s="122" t="s">
        <v>83</v>
      </c>
      <c r="G22" s="122" t="s">
        <v>83</v>
      </c>
      <c r="H22" s="122" t="s">
        <v>83</v>
      </c>
      <c r="I22" s="123" t="s">
        <v>84</v>
      </c>
      <c r="J22" s="95"/>
      <c r="K22" s="95"/>
      <c r="L22" s="332"/>
      <c r="M22" s="333"/>
      <c r="N22" s="334"/>
    </row>
    <row r="23" spans="2:16" ht="15" customHeight="1" x14ac:dyDescent="0.3">
      <c r="C23" s="102" t="s">
        <v>4</v>
      </c>
      <c r="D23" s="124" t="s">
        <v>83</v>
      </c>
      <c r="E23" s="23">
        <f>IFERROR(IF($D23="Jā",IF(E$22="Jā",'Atlīdzības izmaksas'!AA46,P17),P17),P17)</f>
        <v>0</v>
      </c>
      <c r="F23" s="24">
        <f>IFERROR(IF($D23="Jā",IF(F$22="Jā",'Atlīdzības izmaksas'!AB46,P17),P17),P17)</f>
        <v>0</v>
      </c>
      <c r="G23" s="24">
        <f>IFERROR(IF($D23="Jā",IF(G$22="Jā",'Atlīdzības izmaksas'!AC46,P17),P17),P17)</f>
        <v>0</v>
      </c>
      <c r="H23" s="24">
        <f>IFERROR(IF($D23="Jā",IF(H$22="Jā",'Atlīdzības izmaksas'!AD46,P17),P17),"0")</f>
        <v>0</v>
      </c>
      <c r="I23" s="25">
        <f>IFERROR(IF($D23="Jā",IF(I$22="Jā",'Atlīdzības izmaksas'!AE46,P17),P17),P17)</f>
        <v>0</v>
      </c>
      <c r="J23" s="95"/>
      <c r="K23" s="95"/>
      <c r="L23" s="332"/>
      <c r="M23" s="333"/>
      <c r="N23" s="334"/>
    </row>
    <row r="24" spans="2:16" ht="15" customHeight="1" x14ac:dyDescent="0.3">
      <c r="C24" s="103" t="s">
        <v>5</v>
      </c>
      <c r="D24" s="125" t="s">
        <v>83</v>
      </c>
      <c r="E24" s="26">
        <f>IFERROR(IF($D24="Jā",IF(E$22="Jā",'Izmitināšanas izmaksas'!H21,P17),P17),P17)</f>
        <v>0</v>
      </c>
      <c r="F24" s="27">
        <f>IFERROR(IF($D24="Jā",IF(F$22="Jā",'Izmitināšanas izmaksas'!I21,P17),P17),P17)</f>
        <v>0</v>
      </c>
      <c r="G24" s="27">
        <f>IFERROR(IF($D24="Jā",IF(G$22="Jā",'Izmitināšanas izmaksas'!J21,P17),P17),P17)</f>
        <v>0</v>
      </c>
      <c r="H24" s="27">
        <f>IFERROR(IF($D24="Jā",IF(H$22="Jā",'Izmitināšanas izmaksas'!K21,P17),P17),P17)</f>
        <v>0</v>
      </c>
      <c r="I24" s="28">
        <f>IFERROR(IF($D24="Jā",IF(I$22="Jā",'Izmitināšanas izmaksas'!L21,P17),P17),P17)</f>
        <v>0</v>
      </c>
      <c r="J24" s="95"/>
      <c r="K24" s="95"/>
      <c r="L24" s="332"/>
      <c r="M24" s="333"/>
      <c r="N24" s="334"/>
    </row>
    <row r="25" spans="2:16" ht="15" customHeight="1" x14ac:dyDescent="0.3">
      <c r="C25" s="104" t="s">
        <v>304</v>
      </c>
      <c r="D25" s="125" t="s">
        <v>83</v>
      </c>
      <c r="E25" s="29">
        <f>IFERROR(IF($D25="Jā",IF(E$22="Jā",'Telpu izmaksas'!H21,P17),P17),P17)</f>
        <v>0</v>
      </c>
      <c r="F25" s="30">
        <f>IFERROR(IF($D25="Jā",IF(F$22="Jā",'Telpu izmaksas'!I21,P17),P17),P17)</f>
        <v>0</v>
      </c>
      <c r="G25" s="30">
        <f>IFERROR(IF($D25="Jā",IF(G$22="Jā",'Telpu izmaksas'!J21,P17),P17),P17)</f>
        <v>0</v>
      </c>
      <c r="H25" s="30">
        <f>IFERROR(IF($D25="Jā",IF(H$22="Jā",'Telpu izmaksas'!K21,P17),P17),P17)</f>
        <v>0</v>
      </c>
      <c r="I25" s="31">
        <f>IFERROR(IF($D25="Jā",IF(I$22="Jā",'Telpu izmaksas'!L21,P17),P17),P17)</f>
        <v>0</v>
      </c>
      <c r="J25" s="95"/>
      <c r="K25" s="95"/>
      <c r="L25" s="332"/>
      <c r="M25" s="333"/>
      <c r="N25" s="334"/>
    </row>
    <row r="26" spans="2:16" ht="15" customHeight="1" thickBot="1" x14ac:dyDescent="0.35">
      <c r="C26" s="105" t="s">
        <v>291</v>
      </c>
      <c r="D26" s="125" t="s">
        <v>83</v>
      </c>
      <c r="E26" s="29">
        <f>IFERROR(IF($D26="Jā",IF(E$22="Jā",'Preču izmaksas'!H23,P17),P17),P17)</f>
        <v>0</v>
      </c>
      <c r="F26" s="30">
        <f>IFERROR(IF($D26="Jā",IF(F$22="Jā",'Preču izmaksas'!I23,P17),P17),P17)</f>
        <v>0</v>
      </c>
      <c r="G26" s="30">
        <f>IFERROR(IF($D26="Jā",IF(G$22="Jā",'Preču izmaksas'!J23,P17),P17),P17)</f>
        <v>0</v>
      </c>
      <c r="H26" s="30">
        <f>IFERROR(IF($D26="Jā",IF(H$22="Jā",'Preču izmaksas'!K23,P17),P17),P17)</f>
        <v>0</v>
      </c>
      <c r="I26" s="31">
        <f>IFERROR(IF($D26="Jā",IF(I$22="Jā",'Preču izmaksas'!L23,P17),P17),P17)</f>
        <v>0</v>
      </c>
      <c r="J26" s="95"/>
      <c r="K26" s="95"/>
      <c r="L26" s="335"/>
      <c r="M26" s="336"/>
      <c r="N26" s="337"/>
    </row>
    <row r="27" spans="2:16" ht="15" customHeight="1" x14ac:dyDescent="0.3">
      <c r="C27" s="106" t="s">
        <v>292</v>
      </c>
      <c r="D27" s="125" t="s">
        <v>83</v>
      </c>
      <c r="E27" s="29">
        <f>IFERROR(IF($D$27="Jā",IF(E$22="Jā",'Pakalpojumu izmaksas'!I22,P17),P17),P17)</f>
        <v>0</v>
      </c>
      <c r="F27" s="30">
        <f>IFERROR(IF($D$27="Jā",IF(F$22="Jā",'Pakalpojumu izmaksas'!J22,P17),P17),P17)</f>
        <v>0</v>
      </c>
      <c r="G27" s="30">
        <f>IFERROR(IF($D$27="Jā",IF(G$22="Jā",'Pakalpojumu izmaksas'!K22,P17),P17),P17)</f>
        <v>0</v>
      </c>
      <c r="H27" s="30">
        <f>IFERROR(IF($D$27="Jā",IF(H$22="Jā",'Pakalpojumu izmaksas'!L22,P17),P17),P17)</f>
        <v>0</v>
      </c>
      <c r="I27" s="31">
        <f>IFERROR(IF($D$27="Jā",IF(I$22="Jā",'Pakalpojumu izmaksas'!M22,P17),P17),P17)</f>
        <v>0</v>
      </c>
      <c r="J27" s="95"/>
      <c r="K27" s="95"/>
      <c r="L27" s="107"/>
      <c r="M27" s="107"/>
      <c r="N27" s="107"/>
    </row>
    <row r="28" spans="2:16" ht="15" customHeight="1" x14ac:dyDescent="0.3">
      <c r="C28" s="108" t="s">
        <v>6</v>
      </c>
      <c r="D28" s="125" t="s">
        <v>83</v>
      </c>
      <c r="E28" s="29">
        <f>IFERROR(IF($D28="Jā",IF(E$22="Jā",VLOOKUP('Administrēšanas izmaksas'!$C$22,'Administrēšanas izmaksas'!$O:$T,2,0),""),""),"0")</f>
        <v>0</v>
      </c>
      <c r="F28" s="30">
        <f>IFERROR(IF($D28="Jā",IF(F$22="Jā",VLOOKUP('Administrēšanas izmaksas'!$C$22,'Administrēšanas izmaksas'!$O:$T,3,0),""),""),"0")</f>
        <v>0</v>
      </c>
      <c r="G28" s="30">
        <f>IFERROR(IF($D28="Jā",IF(G$22="Jā",VLOOKUP('Administrēšanas izmaksas'!$C$22,'Administrēšanas izmaksas'!$O:$T,4,0),""),""),"0")</f>
        <v>0</v>
      </c>
      <c r="H28" s="30">
        <f>IFERROR(IF($D28="Jā",IF(H$22="Jā",VLOOKUP('Administrēšanas izmaksas'!$C$22,'Administrēšanas izmaksas'!$O:$T,5,0),""),""),"0")</f>
        <v>0</v>
      </c>
      <c r="I28" s="31" t="str">
        <f>IFERROR(IF($D28="Jā",IF(I$22="Jā",VLOOKUP('Administrēšanas izmaksas'!$C$22,'Administrēšanas izmaksas'!$O:$T,6,0),""),""),"0")</f>
        <v/>
      </c>
      <c r="J28" s="95"/>
      <c r="K28" s="95"/>
      <c r="L28" s="107"/>
      <c r="M28" s="107"/>
      <c r="N28" s="107"/>
    </row>
    <row r="29" spans="2:16" ht="15.6" x14ac:dyDescent="0.3">
      <c r="C29" s="109" t="s">
        <v>43</v>
      </c>
      <c r="D29" s="125" t="s">
        <v>83</v>
      </c>
      <c r="E29" s="29"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0"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0"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0"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1"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5"/>
      <c r="K29" s="95"/>
      <c r="L29" s="95"/>
      <c r="M29" s="95"/>
      <c r="N29" s="95"/>
    </row>
    <row r="30" spans="2:16" ht="16.2" thickBot="1" x14ac:dyDescent="0.35">
      <c r="C30" s="110" t="s">
        <v>8</v>
      </c>
      <c r="D30" s="126" t="s">
        <v>83</v>
      </c>
      <c r="E30" s="32"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3"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3"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3"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4"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5"/>
      <c r="K30" s="95"/>
      <c r="L30" s="95"/>
      <c r="M30" s="95"/>
      <c r="N30" s="95"/>
    </row>
    <row r="31" spans="2:16" ht="16.2" thickBot="1" x14ac:dyDescent="0.35">
      <c r="C31" s="40"/>
      <c r="D31" s="40"/>
      <c r="E31" s="40"/>
      <c r="F31" s="40"/>
      <c r="G31" s="40"/>
      <c r="H31" s="40"/>
      <c r="I31" s="40"/>
      <c r="J31" s="95"/>
      <c r="K31" s="95"/>
      <c r="L31" s="95"/>
      <c r="M31" s="95"/>
      <c r="N31" s="95"/>
    </row>
    <row r="32" spans="2:16" ht="16.2" thickBot="1" x14ac:dyDescent="0.35">
      <c r="C32" s="339" t="s">
        <v>209</v>
      </c>
      <c r="D32" s="340"/>
      <c r="E32" s="35">
        <f>SUM(E23:E30)</f>
        <v>0</v>
      </c>
      <c r="F32" s="36">
        <f>SUM(F23:F30)</f>
        <v>0</v>
      </c>
      <c r="G32" s="36">
        <f>SUM(G23:G30)</f>
        <v>0</v>
      </c>
      <c r="H32" s="36">
        <f>SUM(H23:H30)</f>
        <v>0</v>
      </c>
      <c r="I32" s="37">
        <f>SUM(I23:I30)</f>
        <v>0</v>
      </c>
      <c r="J32" s="95"/>
      <c r="K32" s="95"/>
      <c r="L32" s="95"/>
      <c r="M32" s="95"/>
      <c r="N32" s="95"/>
    </row>
    <row r="33" spans="2:14" ht="13.8" thickBot="1" x14ac:dyDescent="0.3">
      <c r="C33" s="95"/>
      <c r="D33" s="95"/>
      <c r="E33" s="95"/>
      <c r="F33" s="95"/>
      <c r="G33" s="95"/>
      <c r="H33" s="95"/>
      <c r="I33" s="95"/>
      <c r="J33" s="95"/>
      <c r="K33" s="95"/>
      <c r="L33" s="95"/>
      <c r="M33" s="95"/>
      <c r="N33" s="95"/>
    </row>
    <row r="34" spans="2:14" x14ac:dyDescent="0.25">
      <c r="C34" s="338" t="s">
        <v>245</v>
      </c>
      <c r="D34" s="330"/>
      <c r="E34" s="330"/>
      <c r="F34" s="330"/>
      <c r="G34" s="330"/>
      <c r="H34" s="330"/>
      <c r="I34" s="330"/>
      <c r="J34" s="330"/>
      <c r="K34" s="331"/>
      <c r="L34" s="95"/>
      <c r="M34" s="95"/>
      <c r="N34" s="95"/>
    </row>
    <row r="35" spans="2:14" x14ac:dyDescent="0.25">
      <c r="C35" s="332"/>
      <c r="D35" s="333"/>
      <c r="E35" s="333"/>
      <c r="F35" s="333"/>
      <c r="G35" s="333"/>
      <c r="H35" s="333"/>
      <c r="I35" s="333"/>
      <c r="J35" s="333"/>
      <c r="K35" s="334"/>
      <c r="L35" s="95"/>
      <c r="M35" s="95"/>
      <c r="N35" s="95"/>
    </row>
    <row r="36" spans="2:14" ht="13.8" thickBot="1" x14ac:dyDescent="0.3">
      <c r="C36" s="335"/>
      <c r="D36" s="336"/>
      <c r="E36" s="336"/>
      <c r="F36" s="336"/>
      <c r="G36" s="336"/>
      <c r="H36" s="336"/>
      <c r="I36" s="336"/>
      <c r="J36" s="336"/>
      <c r="K36" s="337"/>
      <c r="L36" s="95"/>
      <c r="M36" s="95"/>
      <c r="N36" s="95"/>
    </row>
    <row r="37" spans="2:14" x14ac:dyDescent="0.25">
      <c r="C37" s="95"/>
      <c r="D37" s="95"/>
      <c r="E37" s="95"/>
      <c r="F37" s="95"/>
      <c r="G37" s="95"/>
      <c r="H37" s="95"/>
      <c r="I37" s="95"/>
      <c r="J37" s="95"/>
      <c r="K37" s="95"/>
      <c r="L37" s="95"/>
      <c r="M37" s="95"/>
      <c r="N37" s="95"/>
    </row>
    <row r="38" spans="2:14" ht="17.399999999999999" x14ac:dyDescent="0.3">
      <c r="B38" s="91" t="s">
        <v>211</v>
      </c>
      <c r="C38" s="111"/>
      <c r="D38" s="111"/>
      <c r="E38" s="95"/>
      <c r="F38" s="95"/>
      <c r="G38" s="95"/>
      <c r="H38" s="95"/>
      <c r="I38" s="95"/>
      <c r="J38" s="95"/>
      <c r="K38" s="95"/>
      <c r="L38" s="95"/>
      <c r="M38" s="95"/>
      <c r="N38" s="95"/>
    </row>
    <row r="39" spans="2:14" ht="13.8" thickBot="1" x14ac:dyDescent="0.3">
      <c r="C39" s="95"/>
      <c r="D39" s="95"/>
      <c r="E39" s="95"/>
      <c r="F39" s="95"/>
      <c r="G39" s="95"/>
      <c r="H39" s="95"/>
      <c r="I39" s="95"/>
      <c r="J39" s="95"/>
      <c r="K39" s="95"/>
      <c r="L39" s="95"/>
      <c r="M39" s="95"/>
      <c r="N39" s="95"/>
    </row>
    <row r="40" spans="2:14" ht="16.2" thickBot="1" x14ac:dyDescent="0.35">
      <c r="C40" s="40" t="s">
        <v>104</v>
      </c>
      <c r="D40" s="127"/>
      <c r="E40" s="95"/>
      <c r="F40" s="95"/>
      <c r="G40" s="95"/>
      <c r="H40" s="95"/>
      <c r="I40" s="95"/>
      <c r="J40" s="95"/>
      <c r="K40" s="95"/>
      <c r="L40" s="95"/>
      <c r="M40" s="95"/>
      <c r="N40" s="95"/>
    </row>
    <row r="41" spans="2:14" ht="13.8" thickBot="1" x14ac:dyDescent="0.3">
      <c r="C41" s="95"/>
      <c r="D41" s="95"/>
      <c r="E41" s="95"/>
      <c r="F41" s="95"/>
      <c r="G41" s="95"/>
      <c r="H41" s="95"/>
      <c r="I41" s="95"/>
      <c r="J41" s="95"/>
      <c r="K41" s="95"/>
      <c r="L41" s="95"/>
      <c r="M41" s="95"/>
      <c r="N41" s="95"/>
    </row>
    <row r="42" spans="2:14" ht="16.2" thickBot="1" x14ac:dyDescent="0.3">
      <c r="C42" s="355" t="s">
        <v>99</v>
      </c>
      <c r="D42" s="352" t="s">
        <v>100</v>
      </c>
      <c r="E42" s="350" t="s">
        <v>101</v>
      </c>
      <c r="F42" s="350"/>
      <c r="G42" s="350"/>
      <c r="H42" s="350"/>
      <c r="I42" s="351"/>
      <c r="J42" s="95"/>
      <c r="K42" s="95"/>
      <c r="L42" s="95"/>
      <c r="M42" s="95"/>
      <c r="N42" s="95"/>
    </row>
    <row r="43" spans="2:14" ht="15.6" x14ac:dyDescent="0.25">
      <c r="C43" s="356"/>
      <c r="D43" s="353"/>
      <c r="E43" s="97" t="s">
        <v>75</v>
      </c>
      <c r="F43" s="97" t="s">
        <v>76</v>
      </c>
      <c r="G43" s="97" t="s">
        <v>77</v>
      </c>
      <c r="H43" s="97" t="s">
        <v>20</v>
      </c>
      <c r="I43" s="98" t="s">
        <v>78</v>
      </c>
      <c r="J43" s="95"/>
      <c r="K43" s="95"/>
      <c r="L43" s="95"/>
      <c r="M43" s="95"/>
      <c r="N43" s="95"/>
    </row>
    <row r="44" spans="2:14" ht="16.2" thickBot="1" x14ac:dyDescent="0.3">
      <c r="C44" s="356"/>
      <c r="D44" s="353"/>
      <c r="E44" s="113">
        <v>1</v>
      </c>
      <c r="F44" s="113">
        <f>F21</f>
        <v>8</v>
      </c>
      <c r="G44" s="113">
        <v>24</v>
      </c>
      <c r="H44" s="113">
        <f>H21</f>
        <v>167</v>
      </c>
      <c r="I44" s="114">
        <f>I21</f>
        <v>0</v>
      </c>
      <c r="J44" s="95"/>
      <c r="K44" s="95"/>
      <c r="L44" s="95"/>
      <c r="M44" s="95"/>
      <c r="N44" s="95"/>
    </row>
    <row r="45" spans="2:14" ht="31.8" thickBot="1" x14ac:dyDescent="0.35">
      <c r="C45" s="357"/>
      <c r="D45" s="115" t="s">
        <v>103</v>
      </c>
      <c r="E45" s="116" t="str">
        <f>E22</f>
        <v>Jā</v>
      </c>
      <c r="F45" s="116" t="str">
        <f>F22</f>
        <v>Jā</v>
      </c>
      <c r="G45" s="116" t="str">
        <f>G22</f>
        <v>Jā</v>
      </c>
      <c r="H45" s="116" t="str">
        <f>H22</f>
        <v>Jā</v>
      </c>
      <c r="I45" s="117" t="str">
        <f>I22</f>
        <v>Nē</v>
      </c>
      <c r="J45" s="95"/>
      <c r="K45" s="95"/>
      <c r="L45" s="95"/>
      <c r="M45" s="95"/>
      <c r="N45" s="95"/>
    </row>
    <row r="46" spans="2:14" ht="15.6" x14ac:dyDescent="0.3">
      <c r="C46" s="102" t="s">
        <v>4</v>
      </c>
      <c r="D46" s="118" t="str">
        <f t="shared" ref="D46:D51" si="0">D23</f>
        <v>Jā</v>
      </c>
      <c r="E46" s="23" t="str">
        <f t="shared" ref="E46:I51" si="1">IFERROR(ROUND(E23/$D$40,2),"")</f>
        <v/>
      </c>
      <c r="F46" s="38" t="str">
        <f t="shared" si="1"/>
        <v/>
      </c>
      <c r="G46" s="38" t="str">
        <f t="shared" si="1"/>
        <v/>
      </c>
      <c r="H46" s="38" t="str">
        <f t="shared" si="1"/>
        <v/>
      </c>
      <c r="I46" s="39" t="str">
        <f t="shared" si="1"/>
        <v/>
      </c>
      <c r="J46" s="95"/>
      <c r="K46" s="95"/>
      <c r="L46" s="95"/>
      <c r="M46" s="95"/>
      <c r="N46" s="95"/>
    </row>
    <row r="47" spans="2:14" ht="15.6" x14ac:dyDescent="0.3">
      <c r="C47" s="103" t="s">
        <v>5</v>
      </c>
      <c r="D47" s="118" t="str">
        <f t="shared" si="0"/>
        <v>Jā</v>
      </c>
      <c r="E47" s="29" t="str">
        <f t="shared" si="1"/>
        <v/>
      </c>
      <c r="F47" s="30" t="str">
        <f t="shared" si="1"/>
        <v/>
      </c>
      <c r="G47" s="30" t="str">
        <f t="shared" si="1"/>
        <v/>
      </c>
      <c r="H47" s="30" t="str">
        <f t="shared" si="1"/>
        <v/>
      </c>
      <c r="I47" s="31" t="str">
        <f t="shared" si="1"/>
        <v/>
      </c>
      <c r="J47" s="95"/>
      <c r="K47" s="95"/>
      <c r="L47" s="95"/>
      <c r="M47" s="95"/>
      <c r="N47" s="95"/>
    </row>
    <row r="48" spans="2:14" ht="15.6" x14ac:dyDescent="0.3">
      <c r="C48" s="104" t="s">
        <v>304</v>
      </c>
      <c r="D48" s="118" t="str">
        <f t="shared" si="0"/>
        <v>Jā</v>
      </c>
      <c r="E48" s="29" t="str">
        <f t="shared" si="1"/>
        <v/>
      </c>
      <c r="F48" s="30" t="str">
        <f t="shared" si="1"/>
        <v/>
      </c>
      <c r="G48" s="30" t="str">
        <f t="shared" si="1"/>
        <v/>
      </c>
      <c r="H48" s="30" t="str">
        <f t="shared" si="1"/>
        <v/>
      </c>
      <c r="I48" s="31" t="str">
        <f t="shared" si="1"/>
        <v/>
      </c>
      <c r="J48" s="95"/>
      <c r="K48" s="95"/>
      <c r="L48" s="95"/>
      <c r="M48" s="95"/>
      <c r="N48" s="95"/>
    </row>
    <row r="49" spans="3:14" ht="15.6" x14ac:dyDescent="0.3">
      <c r="C49" s="105" t="s">
        <v>291</v>
      </c>
      <c r="D49" s="118" t="str">
        <f t="shared" si="0"/>
        <v>Jā</v>
      </c>
      <c r="E49" s="29" t="str">
        <f t="shared" si="1"/>
        <v/>
      </c>
      <c r="F49" s="30" t="str">
        <f t="shared" si="1"/>
        <v/>
      </c>
      <c r="G49" s="30" t="str">
        <f t="shared" si="1"/>
        <v/>
      </c>
      <c r="H49" s="30" t="str">
        <f t="shared" si="1"/>
        <v/>
      </c>
      <c r="I49" s="31" t="str">
        <f t="shared" si="1"/>
        <v/>
      </c>
      <c r="J49" s="95"/>
      <c r="K49" s="95"/>
      <c r="L49" s="95"/>
      <c r="M49" s="95"/>
      <c r="N49" s="95"/>
    </row>
    <row r="50" spans="3:14" ht="15.6" x14ac:dyDescent="0.3">
      <c r="C50" s="106" t="s">
        <v>292</v>
      </c>
      <c r="D50" s="118" t="str">
        <f t="shared" si="0"/>
        <v>Jā</v>
      </c>
      <c r="E50" s="29" t="str">
        <f t="shared" si="1"/>
        <v/>
      </c>
      <c r="F50" s="30" t="str">
        <f t="shared" si="1"/>
        <v/>
      </c>
      <c r="G50" s="30" t="str">
        <f t="shared" si="1"/>
        <v/>
      </c>
      <c r="H50" s="30" t="str">
        <f t="shared" si="1"/>
        <v/>
      </c>
      <c r="I50" s="31" t="str">
        <f t="shared" si="1"/>
        <v/>
      </c>
      <c r="J50" s="95"/>
      <c r="K50" s="95"/>
      <c r="L50" s="95"/>
      <c r="M50" s="95"/>
      <c r="N50" s="95"/>
    </row>
    <row r="51" spans="3:14" ht="15.6" x14ac:dyDescent="0.3">
      <c r="C51" s="108" t="s">
        <v>6</v>
      </c>
      <c r="D51" s="118" t="str">
        <f t="shared" si="0"/>
        <v>Jā</v>
      </c>
      <c r="E51" s="29" t="str">
        <f t="shared" si="1"/>
        <v/>
      </c>
      <c r="F51" s="30" t="str">
        <f t="shared" si="1"/>
        <v/>
      </c>
      <c r="G51" s="30" t="str">
        <f t="shared" si="1"/>
        <v/>
      </c>
      <c r="H51" s="30" t="str">
        <f t="shared" si="1"/>
        <v/>
      </c>
      <c r="I51" s="31" t="str">
        <f t="shared" si="1"/>
        <v/>
      </c>
      <c r="J51" s="95"/>
      <c r="K51" s="95"/>
      <c r="L51" s="95"/>
      <c r="M51" s="95"/>
      <c r="N51" s="95"/>
    </row>
    <row r="52" spans="3:14" ht="15.6" x14ac:dyDescent="0.3">
      <c r="C52" s="109" t="str">
        <f>C29</f>
        <v>Pakalpojuma attīstības un pilnveidošanas procents</v>
      </c>
      <c r="D52" s="118" t="str">
        <f t="shared" ref="D52:D53" si="2">D29</f>
        <v>Jā</v>
      </c>
      <c r="E52" s="29" t="str">
        <f t="shared" ref="E52:I52" si="3">IFERROR(ROUND(E29/$D$40,2),"")</f>
        <v/>
      </c>
      <c r="F52" s="30" t="str">
        <f t="shared" si="3"/>
        <v/>
      </c>
      <c r="G52" s="30" t="str">
        <f t="shared" si="3"/>
        <v/>
      </c>
      <c r="H52" s="30" t="str">
        <f t="shared" si="3"/>
        <v/>
      </c>
      <c r="I52" s="31" t="str">
        <f t="shared" si="3"/>
        <v/>
      </c>
      <c r="J52" s="95"/>
      <c r="K52" s="95"/>
      <c r="L52" s="95"/>
      <c r="M52" s="95"/>
      <c r="N52" s="95"/>
    </row>
    <row r="53" spans="3:14" ht="16.2" thickBot="1" x14ac:dyDescent="0.35">
      <c r="C53" s="110" t="s">
        <v>8</v>
      </c>
      <c r="D53" s="119" t="str">
        <f t="shared" si="2"/>
        <v>Jā</v>
      </c>
      <c r="E53" s="32" t="str">
        <f t="shared" ref="E53:I53" si="4">IFERROR(ROUND(E30/$D$40,2),"")</f>
        <v/>
      </c>
      <c r="F53" s="33" t="str">
        <f t="shared" si="4"/>
        <v/>
      </c>
      <c r="G53" s="33" t="str">
        <f t="shared" si="4"/>
        <v/>
      </c>
      <c r="H53" s="33" t="str">
        <f t="shared" si="4"/>
        <v/>
      </c>
      <c r="I53" s="34" t="str">
        <f t="shared" si="4"/>
        <v/>
      </c>
      <c r="J53" s="95"/>
      <c r="K53" s="95"/>
      <c r="L53" s="95"/>
      <c r="M53" s="95"/>
      <c r="N53" s="95"/>
    </row>
    <row r="54" spans="3:14" ht="16.2" thickBot="1" x14ac:dyDescent="0.35">
      <c r="C54" s="40"/>
      <c r="D54" s="40"/>
      <c r="E54" s="40"/>
      <c r="F54" s="40"/>
      <c r="G54" s="40"/>
      <c r="H54" s="40"/>
      <c r="I54" s="40"/>
      <c r="J54" s="95"/>
      <c r="K54" s="95"/>
      <c r="L54" s="95"/>
      <c r="M54" s="95"/>
      <c r="N54" s="95"/>
    </row>
    <row r="55" spans="3:14" ht="16.2" thickBot="1" x14ac:dyDescent="0.35">
      <c r="C55" s="339" t="s">
        <v>210</v>
      </c>
      <c r="D55" s="340"/>
      <c r="E55" s="35">
        <f>SUM(E46:E53)</f>
        <v>0</v>
      </c>
      <c r="F55" s="36">
        <f>SUM(F46:F53)</f>
        <v>0</v>
      </c>
      <c r="G55" s="36">
        <f>SUM(G46:G53)</f>
        <v>0</v>
      </c>
      <c r="H55" s="36">
        <f>SUM(H46:H53)</f>
        <v>0</v>
      </c>
      <c r="I55" s="37">
        <f>SUM(I46:I53)</f>
        <v>0</v>
      </c>
      <c r="J55" s="95"/>
      <c r="K55" s="95"/>
      <c r="L55" s="95"/>
      <c r="M55" s="95"/>
      <c r="N55" s="95"/>
    </row>
    <row r="56" spans="3:14" x14ac:dyDescent="0.25">
      <c r="C56" s="95"/>
      <c r="D56" s="95"/>
      <c r="E56" s="95"/>
      <c r="F56" s="95"/>
      <c r="G56" s="95"/>
      <c r="H56" s="95"/>
      <c r="I56" s="95"/>
      <c r="J56" s="95"/>
      <c r="K56" s="95"/>
      <c r="L56" s="95"/>
      <c r="M56" s="95"/>
      <c r="N56" s="95"/>
    </row>
    <row r="57" spans="3:14" x14ac:dyDescent="0.25">
      <c r="C57" s="95"/>
      <c r="D57" s="95"/>
      <c r="E57" s="95"/>
      <c r="F57" s="95"/>
      <c r="G57" s="95"/>
      <c r="H57" s="95"/>
      <c r="I57" s="95"/>
      <c r="J57" s="95"/>
      <c r="K57" s="95"/>
      <c r="L57" s="95"/>
      <c r="M57" s="95"/>
      <c r="N57" s="95"/>
    </row>
  </sheetData>
  <sheetProtection algorithmName="SHA-512" hashValue="W4/YVzGcL8BnrbBEuxZ5mBv/mbAkChK/CT5MKFlqrubymtbAJzY2OV3RksjuKQUVzOj4ij1ESG52g6wb5bRAPw==" saltValue="pbi020kjbUzGCUNRQPkgiw=="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4" zoomScale="90" zoomScaleNormal="90" workbookViewId="0">
      <selection activeCell="F35" sqref="F35"/>
    </sheetView>
  </sheetViews>
  <sheetFormatPr defaultColWidth="9.109375" defaultRowHeight="13.2" outlineLevelRow="1" x14ac:dyDescent="0.25"/>
  <cols>
    <col min="1" max="1" width="11.33203125" style="80" customWidth="1"/>
    <col min="2" max="2" width="7" style="80" customWidth="1"/>
    <col min="3" max="3" width="21.33203125" style="80" customWidth="1"/>
    <col min="4" max="8" width="9.109375" style="80"/>
    <col min="9" max="9" width="15.5546875" style="80" customWidth="1"/>
    <col min="10" max="10" width="42.6640625" style="80" customWidth="1"/>
    <col min="11" max="16384" width="9.109375" style="80"/>
  </cols>
  <sheetData>
    <row r="2" spans="1:11" ht="21" x14ac:dyDescent="0.4">
      <c r="A2" s="81"/>
      <c r="B2" s="82" t="s">
        <v>9</v>
      </c>
      <c r="C2" s="83" t="str">
        <f>Titullapa!$B$6</f>
        <v>[Nosaukums]</v>
      </c>
      <c r="D2" s="81"/>
    </row>
    <row r="3" spans="1:11" ht="21" x14ac:dyDescent="0.4">
      <c r="A3" s="81"/>
      <c r="B3" s="82" t="s">
        <v>10</v>
      </c>
      <c r="C3" s="83" t="str">
        <f>Saturs!C8</f>
        <v>Vispārīgā informācija</v>
      </c>
      <c r="D3" s="81"/>
    </row>
    <row r="4" spans="1:11" ht="21" x14ac:dyDescent="0.4">
      <c r="A4" s="81"/>
      <c r="B4" s="316" t="s">
        <v>11</v>
      </c>
      <c r="C4" s="317"/>
      <c r="D4" s="320"/>
    </row>
    <row r="5" spans="1:11" ht="15.6" x14ac:dyDescent="0.3">
      <c r="A5" s="86"/>
      <c r="B5" s="128"/>
      <c r="C5" s="128"/>
    </row>
    <row r="6" spans="1:11" ht="17.399999999999999" x14ac:dyDescent="0.3">
      <c r="A6" s="86"/>
      <c r="B6" s="87" t="s">
        <v>13</v>
      </c>
      <c r="C6" s="128"/>
    </row>
    <row r="7" spans="1:11" ht="15.6" outlineLevel="1" x14ac:dyDescent="0.3">
      <c r="A7" s="86"/>
      <c r="B7" s="86"/>
      <c r="C7" s="86"/>
      <c r="D7" s="88" t="s">
        <v>14</v>
      </c>
      <c r="E7" s="40" t="s">
        <v>17</v>
      </c>
      <c r="F7" s="40"/>
      <c r="G7" s="40"/>
      <c r="H7" s="40"/>
      <c r="I7" s="40"/>
      <c r="J7" s="40"/>
    </row>
    <row r="8" spans="1:11" ht="15.6" outlineLevel="1" x14ac:dyDescent="0.3">
      <c r="D8" s="89" t="s">
        <v>15</v>
      </c>
      <c r="E8" s="40" t="s">
        <v>267</v>
      </c>
      <c r="F8" s="40"/>
      <c r="G8" s="40"/>
      <c r="H8" s="40"/>
      <c r="I8" s="40"/>
      <c r="J8" s="40"/>
    </row>
    <row r="9" spans="1:11" ht="15.6" outlineLevel="1" x14ac:dyDescent="0.3">
      <c r="D9" s="90" t="s">
        <v>16</v>
      </c>
      <c r="E9" s="40" t="s">
        <v>268</v>
      </c>
      <c r="F9" s="40"/>
      <c r="G9" s="40"/>
      <c r="H9" s="40"/>
      <c r="I9" s="40"/>
      <c r="J9" s="40"/>
    </row>
    <row r="10" spans="1:11" ht="15.6" x14ac:dyDescent="0.3">
      <c r="D10" s="40"/>
      <c r="E10" s="40"/>
      <c r="F10" s="40"/>
      <c r="G10" s="40"/>
      <c r="H10" s="40"/>
      <c r="I10" s="40"/>
      <c r="J10" s="40"/>
    </row>
    <row r="12" spans="1:11" ht="17.399999999999999" x14ac:dyDescent="0.3">
      <c r="B12" s="87" t="s">
        <v>12</v>
      </c>
    </row>
    <row r="13" spans="1:11" ht="13.8" outlineLevel="1" thickBot="1" x14ac:dyDescent="0.3"/>
    <row r="14" spans="1:11" outlineLevel="1" x14ac:dyDescent="0.25">
      <c r="C14" s="341" t="s">
        <v>246</v>
      </c>
      <c r="D14" s="342"/>
      <c r="E14" s="342"/>
      <c r="F14" s="342"/>
      <c r="G14" s="342"/>
      <c r="H14" s="342"/>
      <c r="I14" s="342"/>
      <c r="J14" s="342"/>
      <c r="K14" s="343"/>
    </row>
    <row r="15" spans="1:11" outlineLevel="1" x14ac:dyDescent="0.25">
      <c r="C15" s="344"/>
      <c r="D15" s="345"/>
      <c r="E15" s="345"/>
      <c r="F15" s="345"/>
      <c r="G15" s="345"/>
      <c r="H15" s="345"/>
      <c r="I15" s="345"/>
      <c r="J15" s="345"/>
      <c r="K15" s="346"/>
    </row>
    <row r="16" spans="1:11" outlineLevel="1" x14ac:dyDescent="0.25">
      <c r="C16" s="344"/>
      <c r="D16" s="345"/>
      <c r="E16" s="345"/>
      <c r="F16" s="345"/>
      <c r="G16" s="345"/>
      <c r="H16" s="345"/>
      <c r="I16" s="345"/>
      <c r="J16" s="345"/>
      <c r="K16" s="346"/>
    </row>
    <row r="17" spans="1:11" outlineLevel="1" x14ac:dyDescent="0.25">
      <c r="C17" s="344"/>
      <c r="D17" s="345"/>
      <c r="E17" s="345"/>
      <c r="F17" s="345"/>
      <c r="G17" s="345"/>
      <c r="H17" s="345"/>
      <c r="I17" s="345"/>
      <c r="J17" s="345"/>
      <c r="K17" s="346"/>
    </row>
    <row r="18" spans="1:11" ht="45.6" customHeight="1" outlineLevel="1" thickBot="1" x14ac:dyDescent="0.3">
      <c r="C18" s="347"/>
      <c r="D18" s="348"/>
      <c r="E18" s="348"/>
      <c r="F18" s="348"/>
      <c r="G18" s="348"/>
      <c r="H18" s="348"/>
      <c r="I18" s="348"/>
      <c r="J18" s="348"/>
      <c r="K18" s="349"/>
    </row>
    <row r="19" spans="1:11" outlineLevel="1" x14ac:dyDescent="0.25"/>
    <row r="20" spans="1:11" ht="17.399999999999999" collapsed="1" x14ac:dyDescent="0.3">
      <c r="B20" s="91" t="s">
        <v>18</v>
      </c>
      <c r="C20" s="92"/>
      <c r="D20" s="92"/>
      <c r="E20" s="92"/>
      <c r="F20" s="92"/>
      <c r="G20" s="92"/>
      <c r="H20" s="92"/>
      <c r="I20" s="92"/>
    </row>
    <row r="21" spans="1:11" ht="16.2" thickBot="1" x14ac:dyDescent="0.35">
      <c r="A21" s="40"/>
      <c r="B21" s="40"/>
      <c r="C21" s="40"/>
      <c r="D21" s="40"/>
      <c r="E21" s="40"/>
      <c r="F21" s="40"/>
      <c r="G21" s="40"/>
      <c r="H21" s="40"/>
      <c r="I21" s="40"/>
      <c r="J21" s="40"/>
      <c r="K21" s="40"/>
    </row>
    <row r="22" spans="1:11" ht="18" thickBot="1" x14ac:dyDescent="0.35">
      <c r="A22" s="40"/>
      <c r="B22" s="40"/>
      <c r="C22" s="87" t="s">
        <v>19</v>
      </c>
      <c r="D22" s="282">
        <v>2023</v>
      </c>
      <c r="E22" s="40"/>
      <c r="F22" s="40"/>
      <c r="G22" s="40"/>
      <c r="H22" s="40"/>
      <c r="I22" s="40"/>
      <c r="J22" s="40"/>
      <c r="K22" s="40"/>
    </row>
    <row r="23" spans="1:11" ht="18" thickBot="1" x14ac:dyDescent="0.35">
      <c r="A23" s="40"/>
      <c r="B23" s="40"/>
      <c r="C23" s="91" t="s">
        <v>205</v>
      </c>
      <c r="D23" s="199"/>
      <c r="E23" s="199"/>
      <c r="F23" s="199"/>
      <c r="G23" s="130"/>
      <c r="H23" s="40"/>
      <c r="I23" s="40"/>
      <c r="J23" s="40"/>
      <c r="K23" s="40"/>
    </row>
    <row r="24" spans="1:11" ht="46.8" x14ac:dyDescent="0.3">
      <c r="A24" s="40"/>
      <c r="B24" s="40"/>
      <c r="C24" s="273" t="s">
        <v>20</v>
      </c>
      <c r="D24" s="274" t="s">
        <v>21</v>
      </c>
      <c r="E24" s="274" t="s">
        <v>22</v>
      </c>
      <c r="F24" s="275" t="s">
        <v>23</v>
      </c>
      <c r="G24" s="40"/>
      <c r="H24" s="40"/>
      <c r="I24" s="40"/>
      <c r="J24" s="40"/>
      <c r="K24" s="40"/>
    </row>
    <row r="25" spans="1:11" ht="16.2" thickBot="1" x14ac:dyDescent="0.35">
      <c r="A25" s="40"/>
      <c r="B25" s="40"/>
      <c r="C25" s="276">
        <v>1</v>
      </c>
      <c r="D25" s="277">
        <v>2</v>
      </c>
      <c r="E25" s="277">
        <v>3</v>
      </c>
      <c r="F25" s="278">
        <v>4</v>
      </c>
      <c r="G25" s="40"/>
      <c r="H25" s="40"/>
      <c r="I25" s="40"/>
      <c r="J25" s="40"/>
      <c r="K25" s="40"/>
    </row>
    <row r="26" spans="1:11" ht="15.6" x14ac:dyDescent="0.3">
      <c r="A26" s="40"/>
      <c r="B26" s="40"/>
      <c r="C26" s="270" t="s">
        <v>24</v>
      </c>
      <c r="D26" s="279">
        <v>31</v>
      </c>
      <c r="E26" s="283">
        <v>22</v>
      </c>
      <c r="F26" s="284">
        <v>176</v>
      </c>
      <c r="G26" s="40"/>
      <c r="H26" s="40"/>
      <c r="I26" s="40"/>
      <c r="J26" s="40"/>
      <c r="K26" s="40"/>
    </row>
    <row r="27" spans="1:11" ht="15.6" x14ac:dyDescent="0.3">
      <c r="A27" s="40"/>
      <c r="B27" s="40"/>
      <c r="C27" s="109" t="s">
        <v>25</v>
      </c>
      <c r="D27" s="182">
        <v>28</v>
      </c>
      <c r="E27" s="182">
        <v>20</v>
      </c>
      <c r="F27" s="285">
        <v>160</v>
      </c>
      <c r="G27" s="40"/>
      <c r="H27" s="40"/>
      <c r="I27" s="40"/>
      <c r="J27" s="40"/>
      <c r="K27" s="40"/>
    </row>
    <row r="28" spans="1:11" ht="15.6" x14ac:dyDescent="0.3">
      <c r="A28" s="40"/>
      <c r="B28" s="40"/>
      <c r="C28" s="109" t="s">
        <v>26</v>
      </c>
      <c r="D28" s="40">
        <v>31</v>
      </c>
      <c r="E28" s="182">
        <v>23</v>
      </c>
      <c r="F28" s="285">
        <v>184</v>
      </c>
      <c r="G28" s="40"/>
      <c r="H28" s="40"/>
      <c r="I28" s="40"/>
      <c r="J28" s="40"/>
      <c r="K28" s="40"/>
    </row>
    <row r="29" spans="1:11" ht="15.6" x14ac:dyDescent="0.3">
      <c r="A29" s="40"/>
      <c r="B29" s="40"/>
      <c r="C29" s="109" t="s">
        <v>27</v>
      </c>
      <c r="D29" s="40">
        <v>30</v>
      </c>
      <c r="E29" s="182">
        <v>18</v>
      </c>
      <c r="F29" s="285">
        <v>143</v>
      </c>
      <c r="G29" s="40"/>
      <c r="H29" s="40"/>
      <c r="I29" s="40"/>
      <c r="J29" s="40"/>
      <c r="K29" s="40"/>
    </row>
    <row r="30" spans="1:11" ht="15.6" x14ac:dyDescent="0.3">
      <c r="A30" s="40"/>
      <c r="B30" s="40"/>
      <c r="C30" s="109" t="s">
        <v>28</v>
      </c>
      <c r="D30" s="40">
        <v>31</v>
      </c>
      <c r="E30" s="182">
        <v>21</v>
      </c>
      <c r="F30" s="285">
        <v>167</v>
      </c>
      <c r="G30" s="40"/>
      <c r="H30" s="40"/>
      <c r="I30" s="40"/>
      <c r="J30" s="40"/>
      <c r="K30" s="40"/>
    </row>
    <row r="31" spans="1:11" ht="15.6" x14ac:dyDescent="0.3">
      <c r="A31" s="40"/>
      <c r="B31" s="40"/>
      <c r="C31" s="109" t="s">
        <v>29</v>
      </c>
      <c r="D31" s="40">
        <v>30</v>
      </c>
      <c r="E31" s="182">
        <v>21</v>
      </c>
      <c r="F31" s="285">
        <v>167</v>
      </c>
      <c r="G31" s="40"/>
      <c r="H31" s="40"/>
      <c r="I31" s="40"/>
      <c r="J31" s="40"/>
      <c r="K31" s="40"/>
    </row>
    <row r="32" spans="1:11" ht="15.6" x14ac:dyDescent="0.3">
      <c r="A32" s="40"/>
      <c r="B32" s="40"/>
      <c r="C32" s="109" t="s">
        <v>30</v>
      </c>
      <c r="D32" s="40">
        <v>31</v>
      </c>
      <c r="E32" s="182">
        <v>20</v>
      </c>
      <c r="F32" s="285">
        <v>160</v>
      </c>
      <c r="G32" s="40"/>
      <c r="H32" s="40"/>
      <c r="I32" s="40"/>
      <c r="J32" s="40"/>
      <c r="K32" s="40"/>
    </row>
    <row r="33" spans="1:11" ht="15.6" x14ac:dyDescent="0.3">
      <c r="A33" s="40"/>
      <c r="B33" s="40"/>
      <c r="C33" s="109" t="s">
        <v>31</v>
      </c>
      <c r="D33" s="40">
        <v>31</v>
      </c>
      <c r="E33" s="182">
        <v>23</v>
      </c>
      <c r="F33" s="285">
        <v>184</v>
      </c>
      <c r="G33" s="40"/>
      <c r="H33" s="40"/>
      <c r="I33" s="40"/>
      <c r="J33" s="40"/>
      <c r="K33" s="40"/>
    </row>
    <row r="34" spans="1:11" ht="15.6" x14ac:dyDescent="0.3">
      <c r="A34" s="40"/>
      <c r="B34" s="40"/>
      <c r="C34" s="109" t="s">
        <v>32</v>
      </c>
      <c r="D34" s="40">
        <v>30</v>
      </c>
      <c r="E34" s="182">
        <v>21</v>
      </c>
      <c r="F34" s="285">
        <v>168</v>
      </c>
      <c r="G34" s="40"/>
      <c r="H34" s="40"/>
      <c r="I34" s="40"/>
      <c r="J34" s="40"/>
      <c r="K34" s="40"/>
    </row>
    <row r="35" spans="1:11" ht="15.6" x14ac:dyDescent="0.3">
      <c r="A35" s="40"/>
      <c r="B35" s="40"/>
      <c r="C35" s="109" t="s">
        <v>33</v>
      </c>
      <c r="D35" s="40">
        <v>31</v>
      </c>
      <c r="E35" s="182">
        <v>22</v>
      </c>
      <c r="F35" s="285">
        <v>176</v>
      </c>
      <c r="G35" s="40"/>
      <c r="H35" s="40"/>
      <c r="I35" s="40"/>
      <c r="J35" s="40"/>
      <c r="K35" s="40"/>
    </row>
    <row r="36" spans="1:11" ht="15.6" x14ac:dyDescent="0.3">
      <c r="A36" s="40"/>
      <c r="B36" s="40"/>
      <c r="C36" s="109" t="s">
        <v>34</v>
      </c>
      <c r="D36" s="40">
        <v>30</v>
      </c>
      <c r="E36" s="182">
        <v>21</v>
      </c>
      <c r="F36" s="285">
        <v>167</v>
      </c>
      <c r="G36" s="40"/>
      <c r="H36" s="40"/>
      <c r="I36" s="40"/>
      <c r="J36" s="40"/>
      <c r="K36" s="40"/>
    </row>
    <row r="37" spans="1:11" ht="16.2" thickBot="1" x14ac:dyDescent="0.35">
      <c r="A37" s="40"/>
      <c r="B37" s="40"/>
      <c r="C37" s="110" t="s">
        <v>35</v>
      </c>
      <c r="D37" s="42">
        <v>31</v>
      </c>
      <c r="E37" s="185">
        <v>19</v>
      </c>
      <c r="F37" s="286">
        <v>152</v>
      </c>
      <c r="G37" s="40"/>
      <c r="H37" s="40"/>
      <c r="I37" s="40"/>
      <c r="J37" s="40"/>
      <c r="K37" s="40"/>
    </row>
    <row r="38" spans="1:11" ht="15.6" x14ac:dyDescent="0.3">
      <c r="A38" s="40"/>
      <c r="B38" s="40"/>
      <c r="C38" s="270"/>
      <c r="D38" s="279"/>
      <c r="E38" s="279"/>
      <c r="F38" s="271"/>
      <c r="G38" s="40"/>
      <c r="H38" s="341" t="s">
        <v>247</v>
      </c>
      <c r="I38" s="342"/>
      <c r="J38" s="343"/>
      <c r="K38" s="40"/>
    </row>
    <row r="39" spans="1:11" ht="12.75" customHeight="1" x14ac:dyDescent="0.3">
      <c r="A39" s="40"/>
      <c r="B39" s="40"/>
      <c r="C39" s="280" t="s">
        <v>36</v>
      </c>
      <c r="D39" s="40">
        <f>SUM(D26:D37)</f>
        <v>365</v>
      </c>
      <c r="E39" s="40">
        <f>SUM(E26:E37)</f>
        <v>251</v>
      </c>
      <c r="F39" s="41">
        <f>SUM(F26:F37)</f>
        <v>2004</v>
      </c>
      <c r="G39" s="40"/>
      <c r="H39" s="344"/>
      <c r="I39" s="345"/>
      <c r="J39" s="346"/>
      <c r="K39" s="40"/>
    </row>
    <row r="40" spans="1:11" ht="15" customHeight="1" x14ac:dyDescent="0.3">
      <c r="A40" s="40"/>
      <c r="B40" s="40"/>
      <c r="C40" s="280" t="s">
        <v>37</v>
      </c>
      <c r="D40" s="40"/>
      <c r="E40" s="40"/>
      <c r="F40" s="41">
        <f>F39-F43</f>
        <v>1844</v>
      </c>
      <c r="G40" s="40"/>
      <c r="H40" s="344"/>
      <c r="I40" s="345"/>
      <c r="J40" s="346"/>
      <c r="K40" s="40"/>
    </row>
    <row r="41" spans="1:11" ht="15.75" customHeight="1" thickBot="1" x14ac:dyDescent="0.35">
      <c r="A41" s="40"/>
      <c r="B41" s="40"/>
      <c r="C41" s="281" t="s">
        <v>38</v>
      </c>
      <c r="D41" s="42">
        <f>ROUND(AVERAGE(D26:D37),2)</f>
        <v>30.42</v>
      </c>
      <c r="E41" s="42">
        <f>ROUND(AVERAGE(E26:E37),2)</f>
        <v>20.92</v>
      </c>
      <c r="F41" s="43">
        <f>ROUND(AVERAGE(F26:F37),2)</f>
        <v>167</v>
      </c>
      <c r="G41" s="40"/>
      <c r="H41" s="344"/>
      <c r="I41" s="345"/>
      <c r="J41" s="346"/>
      <c r="K41" s="40"/>
    </row>
    <row r="42" spans="1:11" ht="13.5" customHeight="1" thickBot="1" x14ac:dyDescent="0.35">
      <c r="A42" s="40"/>
      <c r="B42" s="40"/>
      <c r="C42" s="40"/>
      <c r="D42" s="40"/>
      <c r="E42" s="40"/>
      <c r="F42" s="40"/>
      <c r="G42" s="40"/>
      <c r="H42" s="344"/>
      <c r="I42" s="345"/>
      <c r="J42" s="346"/>
      <c r="K42" s="40"/>
    </row>
    <row r="43" spans="1:11" ht="32.4" customHeight="1" thickBot="1" x14ac:dyDescent="0.35">
      <c r="A43" s="40"/>
      <c r="B43" s="40"/>
      <c r="C43" s="40" t="s">
        <v>39</v>
      </c>
      <c r="D43" s="40"/>
      <c r="E43" s="40"/>
      <c r="F43" s="127">
        <v>160</v>
      </c>
      <c r="G43" s="40"/>
      <c r="H43" s="347"/>
      <c r="I43" s="348"/>
      <c r="J43" s="349"/>
      <c r="K43" s="40"/>
    </row>
    <row r="44" spans="1:11" ht="15.6" x14ac:dyDescent="0.3">
      <c r="A44" s="40"/>
      <c r="B44" s="40"/>
      <c r="C44" s="40"/>
      <c r="D44" s="40"/>
      <c r="E44" s="40"/>
      <c r="F44" s="40"/>
      <c r="G44" s="40"/>
      <c r="H44" s="40"/>
      <c r="I44" s="40"/>
      <c r="J44" s="40"/>
      <c r="K44" s="40"/>
    </row>
    <row r="45" spans="1:11" ht="17.399999999999999" x14ac:dyDescent="0.3">
      <c r="A45" s="40"/>
      <c r="B45" s="91" t="s">
        <v>44</v>
      </c>
      <c r="C45" s="199"/>
      <c r="D45" s="199"/>
      <c r="E45" s="199"/>
      <c r="F45" s="199"/>
      <c r="G45" s="199"/>
      <c r="H45" s="199"/>
      <c r="I45" s="199"/>
      <c r="J45" s="130"/>
      <c r="K45" s="130"/>
    </row>
    <row r="46" spans="1:11" ht="16.2" thickBot="1" x14ac:dyDescent="0.35">
      <c r="A46" s="40"/>
      <c r="B46" s="40"/>
      <c r="C46" s="40"/>
      <c r="D46" s="40"/>
      <c r="E46" s="40"/>
      <c r="F46" s="40"/>
      <c r="G46" s="40"/>
      <c r="H46" s="40"/>
      <c r="I46" s="40"/>
      <c r="J46" s="40"/>
      <c r="K46" s="40"/>
    </row>
    <row r="47" spans="1:11" ht="15.6" x14ac:dyDescent="0.3">
      <c r="A47" s="40"/>
      <c r="B47" s="40"/>
      <c r="C47" s="341" t="s">
        <v>248</v>
      </c>
      <c r="D47" s="342"/>
      <c r="E47" s="342"/>
      <c r="F47" s="342"/>
      <c r="G47" s="342"/>
      <c r="H47" s="342"/>
      <c r="I47" s="342"/>
      <c r="J47" s="342"/>
      <c r="K47" s="343"/>
    </row>
    <row r="48" spans="1:11" ht="15.6" x14ac:dyDescent="0.3">
      <c r="A48" s="40"/>
      <c r="B48" s="40"/>
      <c r="C48" s="344"/>
      <c r="D48" s="345"/>
      <c r="E48" s="345"/>
      <c r="F48" s="345"/>
      <c r="G48" s="345"/>
      <c r="H48" s="345"/>
      <c r="I48" s="345"/>
      <c r="J48" s="345"/>
      <c r="K48" s="346"/>
    </row>
    <row r="49" spans="1:14" ht="16.2" thickBot="1" x14ac:dyDescent="0.35">
      <c r="A49" s="40"/>
      <c r="B49" s="40"/>
      <c r="C49" s="347"/>
      <c r="D49" s="348"/>
      <c r="E49" s="348"/>
      <c r="F49" s="348"/>
      <c r="G49" s="348"/>
      <c r="H49" s="348"/>
      <c r="I49" s="348"/>
      <c r="J49" s="348"/>
      <c r="K49" s="349"/>
    </row>
    <row r="50" spans="1:14" ht="15.6" x14ac:dyDescent="0.3">
      <c r="A50" s="40"/>
      <c r="B50" s="40"/>
      <c r="C50" s="40"/>
      <c r="D50" s="40"/>
      <c r="E50" s="40"/>
      <c r="F50" s="40"/>
      <c r="G50" s="40"/>
      <c r="H50" s="40"/>
      <c r="I50" s="40"/>
      <c r="J50" s="40"/>
      <c r="K50" s="40"/>
    </row>
    <row r="51" spans="1:14" ht="16.2" thickBot="1" x14ac:dyDescent="0.35">
      <c r="A51" s="40"/>
      <c r="B51" s="40"/>
      <c r="C51" s="40"/>
      <c r="D51" s="40"/>
      <c r="E51" s="40"/>
      <c r="F51" s="40"/>
      <c r="G51" s="40"/>
      <c r="H51" s="40"/>
      <c r="I51" s="40"/>
      <c r="J51" s="40"/>
      <c r="K51" s="40"/>
    </row>
    <row r="52" spans="1:14" ht="15.75" customHeight="1" thickBot="1" x14ac:dyDescent="0.35">
      <c r="A52" s="40"/>
      <c r="B52" s="209" t="s">
        <v>45</v>
      </c>
      <c r="C52" s="40"/>
      <c r="D52" s="40"/>
      <c r="E52" s="40"/>
      <c r="F52" s="358"/>
      <c r="G52" s="359"/>
      <c r="H52" s="359"/>
      <c r="I52" s="359"/>
      <c r="J52" s="360"/>
      <c r="K52" s="40"/>
    </row>
    <row r="53" spans="1:14" ht="15.6" x14ac:dyDescent="0.3">
      <c r="A53" s="40"/>
      <c r="B53" s="40"/>
      <c r="C53" s="40"/>
      <c r="D53" s="40"/>
      <c r="E53" s="40"/>
      <c r="F53" s="40"/>
      <c r="G53" s="40"/>
      <c r="H53" s="40"/>
      <c r="I53" s="40"/>
      <c r="J53" s="40"/>
      <c r="K53" s="40"/>
    </row>
    <row r="54" spans="1:14" ht="17.399999999999999" x14ac:dyDescent="0.3">
      <c r="A54" s="40"/>
      <c r="B54" s="91" t="s">
        <v>212</v>
      </c>
      <c r="C54" s="199"/>
      <c r="D54" s="199"/>
      <c r="E54" s="199"/>
      <c r="F54" s="199"/>
      <c r="G54" s="199"/>
      <c r="H54" s="199"/>
      <c r="I54" s="130"/>
      <c r="J54" s="130"/>
      <c r="K54" s="40"/>
      <c r="L54" s="223"/>
      <c r="M54" s="223"/>
      <c r="N54" s="223"/>
    </row>
    <row r="55" spans="1:14" ht="16.2" thickBot="1" x14ac:dyDescent="0.35">
      <c r="A55" s="40"/>
      <c r="B55" s="40"/>
      <c r="C55" s="40"/>
      <c r="D55" s="40"/>
      <c r="E55" s="40"/>
      <c r="F55" s="40"/>
      <c r="G55" s="40"/>
      <c r="H55" s="40"/>
      <c r="I55" s="40"/>
      <c r="J55" s="40"/>
      <c r="K55" s="40"/>
      <c r="L55" s="231" t="s">
        <v>42</v>
      </c>
      <c r="M55" s="223">
        <v>0</v>
      </c>
      <c r="N55" s="223"/>
    </row>
    <row r="56" spans="1:14" ht="16.2" thickBot="1" x14ac:dyDescent="0.35">
      <c r="A56" s="40"/>
      <c r="B56" s="40"/>
      <c r="C56" s="40"/>
      <c r="D56" s="40"/>
      <c r="E56" s="200" t="s">
        <v>46</v>
      </c>
      <c r="F56" s="256"/>
      <c r="G56" s="40"/>
      <c r="H56" s="40"/>
      <c r="I56" s="40"/>
      <c r="J56" s="40"/>
      <c r="K56" s="40"/>
      <c r="L56" s="231" t="s">
        <v>43</v>
      </c>
      <c r="M56" s="287">
        <f>F56</f>
        <v>0</v>
      </c>
      <c r="N56" s="223"/>
    </row>
    <row r="57" spans="1:14" ht="15.6" x14ac:dyDescent="0.3">
      <c r="A57" s="40"/>
      <c r="B57" s="40"/>
      <c r="C57" s="40"/>
      <c r="D57" s="40"/>
      <c r="E57" s="40"/>
      <c r="F57" s="40"/>
      <c r="G57" s="40"/>
      <c r="H57" s="40"/>
      <c r="I57" s="40"/>
      <c r="J57" s="40"/>
      <c r="K57" s="40"/>
      <c r="L57" s="231" t="s">
        <v>8</v>
      </c>
      <c r="M57" s="287">
        <f>F60</f>
        <v>0</v>
      </c>
      <c r="N57" s="223"/>
    </row>
    <row r="58" spans="1:14" ht="17.399999999999999" x14ac:dyDescent="0.3">
      <c r="A58" s="40"/>
      <c r="B58" s="91" t="s">
        <v>213</v>
      </c>
      <c r="C58" s="199"/>
      <c r="D58" s="199"/>
      <c r="E58" s="199"/>
      <c r="F58" s="199"/>
      <c r="G58" s="40"/>
      <c r="H58" s="40"/>
      <c r="I58" s="40"/>
      <c r="J58" s="40"/>
      <c r="K58" s="40"/>
      <c r="L58" s="231" t="s">
        <v>219</v>
      </c>
      <c r="M58" s="287">
        <f>F56+F60</f>
        <v>0</v>
      </c>
      <c r="N58" s="223"/>
    </row>
    <row r="59" spans="1:14" ht="16.2" thickBot="1" x14ac:dyDescent="0.35">
      <c r="A59" s="40"/>
      <c r="B59" s="40"/>
      <c r="C59" s="40"/>
      <c r="D59" s="40"/>
      <c r="E59" s="40"/>
      <c r="F59" s="40"/>
      <c r="G59" s="40"/>
      <c r="H59" s="40"/>
      <c r="I59" s="40"/>
      <c r="J59" s="40"/>
      <c r="K59" s="40"/>
      <c r="L59" s="223"/>
      <c r="M59" s="223"/>
      <c r="N59" s="223"/>
    </row>
    <row r="60" spans="1:14" ht="16.2" thickBot="1" x14ac:dyDescent="0.35">
      <c r="A60" s="40"/>
      <c r="B60" s="40"/>
      <c r="C60" s="40"/>
      <c r="D60" s="40"/>
      <c r="E60" s="200" t="s">
        <v>47</v>
      </c>
      <c r="F60" s="256"/>
      <c r="G60" s="40"/>
      <c r="H60" s="40"/>
      <c r="I60" s="40"/>
      <c r="J60" s="40"/>
      <c r="K60" s="40"/>
    </row>
    <row r="61" spans="1:14" ht="15.6" x14ac:dyDescent="0.3">
      <c r="A61" s="40"/>
      <c r="B61" s="40"/>
      <c r="C61" s="40"/>
      <c r="D61" s="40"/>
      <c r="E61" s="40"/>
      <c r="F61" s="40"/>
      <c r="G61" s="40"/>
      <c r="H61" s="40"/>
      <c r="I61" s="40"/>
      <c r="J61" s="40"/>
      <c r="K61" s="40"/>
    </row>
    <row r="62" spans="1:14" ht="15.6" x14ac:dyDescent="0.3">
      <c r="A62" s="40"/>
      <c r="B62" s="40"/>
      <c r="C62" s="40"/>
      <c r="D62" s="40"/>
      <c r="E62" s="40"/>
      <c r="F62" s="40"/>
      <c r="G62" s="40"/>
      <c r="H62" s="40"/>
      <c r="I62" s="40"/>
      <c r="J62" s="40"/>
      <c r="K62" s="40"/>
    </row>
  </sheetData>
  <sheetProtection algorithmName="SHA-512" hashValue="vtn6AnOHkKbzWLsxLPTaJSvwcyRT0fRqgXBl7h7yXT4XVE2tRsRJOu0zBxoKc34ubdFFK2HG7dr3oVKUdmXwjA==" saltValue="S97M1qFIZm5neT71JXfB+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A46" zoomScale="70" zoomScaleNormal="70" workbookViewId="0">
      <selection activeCell="I65" sqref="I65"/>
    </sheetView>
  </sheetViews>
  <sheetFormatPr defaultColWidth="9.109375" defaultRowHeight="13.2" outlineLevelRow="2" outlineLevelCol="1" x14ac:dyDescent="0.25"/>
  <cols>
    <col min="1" max="1" width="9.109375" style="80"/>
    <col min="2" max="2" width="9.33203125" style="80" bestFit="1" customWidth="1"/>
    <col min="3" max="3" width="62.5546875" style="80" customWidth="1"/>
    <col min="4" max="4" width="11.88671875" style="80" customWidth="1"/>
    <col min="5" max="10" width="9.33203125" style="80" customWidth="1" outlineLevel="1"/>
    <col min="11" max="11" width="10.5546875" style="80" customWidth="1" outlineLevel="1"/>
    <col min="12" max="20" width="9.33203125" style="80" customWidth="1" outlineLevel="1"/>
    <col min="21" max="21" width="12.6640625" style="80" customWidth="1"/>
    <col min="22" max="22" width="26" style="80" customWidth="1"/>
    <col min="23" max="24" width="16.109375" style="80" customWidth="1"/>
    <col min="25" max="25" width="11.44140625" style="80" customWidth="1"/>
    <col min="26" max="26" width="9.33203125" style="80" bestFit="1" customWidth="1"/>
    <col min="27" max="27" width="10.33203125" style="80" customWidth="1"/>
    <col min="28" max="28" width="12.6640625" style="80" customWidth="1"/>
    <col min="29" max="29" width="11.88671875" style="80" customWidth="1"/>
    <col min="30" max="30" width="10.6640625" style="80" bestFit="1" customWidth="1"/>
    <col min="31" max="31" width="9.88671875" style="80" bestFit="1" customWidth="1"/>
    <col min="32" max="32" width="9.33203125" style="80" bestFit="1" customWidth="1"/>
    <col min="33" max="33" width="10" style="80" bestFit="1" customWidth="1"/>
    <col min="34" max="16384" width="9.109375" style="80"/>
  </cols>
  <sheetData>
    <row r="2" spans="1:15" ht="21" x14ac:dyDescent="0.4">
      <c r="A2" s="81"/>
      <c r="B2" s="82" t="s">
        <v>9</v>
      </c>
      <c r="C2" s="83" t="str">
        <f>Titullapa!$B$6</f>
        <v>[Nosaukums]</v>
      </c>
    </row>
    <row r="3" spans="1:15" ht="21" x14ac:dyDescent="0.4">
      <c r="A3" s="81"/>
      <c r="B3" s="82" t="s">
        <v>10</v>
      </c>
      <c r="C3" s="83" t="str">
        <f>Saturs!C9</f>
        <v>I Modulis: Atlīdzības izmaksas</v>
      </c>
    </row>
    <row r="4" spans="1:15" ht="21" x14ac:dyDescent="0.4">
      <c r="A4" s="81"/>
      <c r="B4" s="316" t="s">
        <v>11</v>
      </c>
      <c r="C4" s="317"/>
    </row>
    <row r="5" spans="1:15" ht="15.6" x14ac:dyDescent="0.3">
      <c r="B5" s="128"/>
      <c r="C5" s="128"/>
    </row>
    <row r="6" spans="1:15" ht="17.399999999999999" x14ac:dyDescent="0.3">
      <c r="B6" s="87" t="s">
        <v>13</v>
      </c>
      <c r="C6" s="128"/>
      <c r="D6" s="40"/>
      <c r="E6" s="40"/>
      <c r="F6" s="40"/>
      <c r="G6" s="40"/>
      <c r="H6" s="40"/>
      <c r="I6" s="40"/>
      <c r="J6" s="40"/>
      <c r="K6" s="40"/>
      <c r="L6" s="40"/>
      <c r="M6" s="40"/>
      <c r="N6" s="40"/>
      <c r="O6" s="40"/>
    </row>
    <row r="7" spans="1:15" ht="15.6" x14ac:dyDescent="0.3">
      <c r="D7" s="88" t="s">
        <v>14</v>
      </c>
      <c r="E7" s="40" t="s">
        <v>17</v>
      </c>
      <c r="F7" s="40"/>
      <c r="G7" s="40"/>
      <c r="H7" s="40"/>
      <c r="I7" s="40"/>
      <c r="J7" s="40"/>
      <c r="K7" s="40"/>
      <c r="L7" s="40"/>
      <c r="M7" s="40"/>
      <c r="N7" s="40"/>
      <c r="O7" s="40"/>
    </row>
    <row r="8" spans="1:15" ht="15.6" x14ac:dyDescent="0.3">
      <c r="D8" s="89" t="s">
        <v>15</v>
      </c>
      <c r="E8" s="40" t="s">
        <v>267</v>
      </c>
      <c r="F8" s="40"/>
      <c r="G8" s="40"/>
      <c r="H8" s="40"/>
      <c r="I8" s="40"/>
      <c r="J8" s="40"/>
      <c r="K8" s="40"/>
      <c r="L8" s="40"/>
      <c r="M8" s="40"/>
      <c r="N8" s="40"/>
      <c r="O8" s="40"/>
    </row>
    <row r="9" spans="1:15" ht="15.6" x14ac:dyDescent="0.3">
      <c r="D9" s="90" t="s">
        <v>16</v>
      </c>
      <c r="E9" s="40" t="s">
        <v>268</v>
      </c>
      <c r="F9" s="40"/>
      <c r="G9" s="40"/>
      <c r="H9" s="40"/>
      <c r="I9" s="40"/>
      <c r="J9" s="40"/>
      <c r="K9" s="40"/>
      <c r="L9" s="40"/>
      <c r="M9" s="40"/>
      <c r="N9" s="40"/>
      <c r="O9" s="40"/>
    </row>
    <row r="10" spans="1:15" ht="15.6" x14ac:dyDescent="0.3">
      <c r="D10" s="40"/>
      <c r="E10" s="40"/>
      <c r="F10" s="40"/>
      <c r="G10" s="40"/>
      <c r="H10" s="40"/>
      <c r="I10" s="40"/>
      <c r="J10" s="40"/>
      <c r="K10" s="40"/>
      <c r="L10" s="40"/>
      <c r="M10" s="40"/>
      <c r="N10" s="40"/>
      <c r="O10" s="40"/>
    </row>
    <row r="11" spans="1:15" ht="17.399999999999999" x14ac:dyDescent="0.3">
      <c r="B11" s="87" t="s">
        <v>48</v>
      </c>
      <c r="D11" s="40"/>
      <c r="E11" s="40"/>
      <c r="F11" s="40"/>
      <c r="G11" s="40"/>
      <c r="H11" s="40"/>
      <c r="I11" s="40"/>
      <c r="J11" s="40"/>
      <c r="K11" s="40"/>
      <c r="L11" s="40"/>
      <c r="M11" s="40"/>
      <c r="N11" s="40"/>
      <c r="O11" s="40"/>
    </row>
    <row r="12" spans="1:15" ht="13.8" thickBot="1" x14ac:dyDescent="0.3"/>
    <row r="13" spans="1:15" x14ac:dyDescent="0.25">
      <c r="C13" s="341" t="s">
        <v>249</v>
      </c>
      <c r="D13" s="342"/>
      <c r="E13" s="342"/>
      <c r="F13" s="342"/>
      <c r="G13" s="342"/>
      <c r="H13" s="342"/>
      <c r="I13" s="342"/>
      <c r="J13" s="342"/>
      <c r="K13" s="343"/>
    </row>
    <row r="14" spans="1:15" x14ac:dyDescent="0.25">
      <c r="C14" s="344"/>
      <c r="D14" s="345"/>
      <c r="E14" s="345"/>
      <c r="F14" s="345"/>
      <c r="G14" s="345"/>
      <c r="H14" s="345"/>
      <c r="I14" s="345"/>
      <c r="J14" s="345"/>
      <c r="K14" s="346"/>
    </row>
    <row r="15" spans="1:15" x14ac:dyDescent="0.25">
      <c r="C15" s="344"/>
      <c r="D15" s="345"/>
      <c r="E15" s="345"/>
      <c r="F15" s="345"/>
      <c r="G15" s="345"/>
      <c r="H15" s="345"/>
      <c r="I15" s="345"/>
      <c r="J15" s="345"/>
      <c r="K15" s="346"/>
    </row>
    <row r="16" spans="1:15" ht="13.8" thickBot="1" x14ac:dyDescent="0.3">
      <c r="C16" s="347"/>
      <c r="D16" s="348"/>
      <c r="E16" s="348"/>
      <c r="F16" s="348"/>
      <c r="G16" s="348"/>
      <c r="H16" s="348"/>
      <c r="I16" s="348"/>
      <c r="J16" s="348"/>
      <c r="K16" s="349"/>
    </row>
    <row r="19" spans="1:34" ht="17.399999999999999" x14ac:dyDescent="0.3">
      <c r="A19" s="40"/>
      <c r="B19" s="129" t="s">
        <v>216</v>
      </c>
      <c r="C19" s="130"/>
      <c r="D19" s="130"/>
      <c r="E19" s="130"/>
      <c r="F19" s="130"/>
      <c r="G19" s="13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row>
    <row r="20" spans="1:34" ht="16.2" thickBot="1" x14ac:dyDescent="0.3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ht="15.6" x14ac:dyDescent="0.3">
      <c r="A21" s="40"/>
      <c r="B21" s="40"/>
      <c r="C21" s="131" t="s">
        <v>49</v>
      </c>
      <c r="D21" s="132" t="s">
        <v>50</v>
      </c>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1:34" ht="15.6" x14ac:dyDescent="0.3">
      <c r="A22" s="40"/>
      <c r="B22" s="40"/>
      <c r="C22" s="133">
        <v>1</v>
      </c>
      <c r="D22" s="134">
        <v>2</v>
      </c>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ht="15.6" x14ac:dyDescent="0.3">
      <c r="A23" s="40"/>
      <c r="B23" s="40"/>
      <c r="C23" s="135" t="s">
        <v>51</v>
      </c>
      <c r="D23" s="175"/>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ht="15.6" x14ac:dyDescent="0.3">
      <c r="A24" s="40"/>
      <c r="B24" s="40"/>
      <c r="C24" s="135" t="s">
        <v>52</v>
      </c>
      <c r="D24" s="175"/>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row>
    <row r="25" spans="1:34" ht="15.6" x14ac:dyDescent="0.3">
      <c r="A25" s="40"/>
      <c r="B25" s="40"/>
      <c r="C25" s="135" t="s">
        <v>53</v>
      </c>
      <c r="D25" s="176"/>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row>
    <row r="26" spans="1:34" ht="15.6" x14ac:dyDescent="0.3">
      <c r="A26" s="40"/>
      <c r="B26" s="40"/>
      <c r="C26" s="135" t="s">
        <v>54</v>
      </c>
      <c r="D26" s="176"/>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row>
    <row r="27" spans="1:34" ht="15.6" x14ac:dyDescent="0.3">
      <c r="A27" s="40"/>
      <c r="B27" s="40"/>
      <c r="C27" s="135" t="s">
        <v>55</v>
      </c>
      <c r="D27" s="176"/>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row>
    <row r="28" spans="1:34" ht="15.6" x14ac:dyDescent="0.3">
      <c r="A28" s="40"/>
      <c r="B28" s="40"/>
      <c r="C28" s="177" t="s">
        <v>56</v>
      </c>
      <c r="D28" s="175"/>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row>
    <row r="29" spans="1:34" ht="15.6" x14ac:dyDescent="0.3">
      <c r="A29" s="40"/>
      <c r="B29" s="40"/>
      <c r="C29" s="177" t="s">
        <v>57</v>
      </c>
      <c r="D29" s="175"/>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row>
    <row r="30" spans="1:34" ht="15.6" x14ac:dyDescent="0.3">
      <c r="A30" s="40"/>
      <c r="B30" s="40"/>
      <c r="C30" s="177" t="s">
        <v>58</v>
      </c>
      <c r="D30" s="175"/>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row>
    <row r="31" spans="1:34" ht="16.2" thickBot="1" x14ac:dyDescent="0.35">
      <c r="A31" s="40"/>
      <c r="B31" s="40"/>
      <c r="C31" s="136"/>
      <c r="D31" s="137"/>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ht="15.6" x14ac:dyDescent="0.3">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ht="17.399999999999999" x14ac:dyDescent="0.3">
      <c r="A33" s="40"/>
      <c r="B33" s="129" t="s">
        <v>251</v>
      </c>
      <c r="C33" s="130"/>
      <c r="D33" s="130"/>
      <c r="E33" s="130"/>
      <c r="F33" s="130"/>
      <c r="G33" s="13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6.2" thickBot="1" x14ac:dyDescent="0.3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1:34" ht="15.6" x14ac:dyDescent="0.3">
      <c r="A35" s="40"/>
      <c r="B35" s="40"/>
      <c r="C35" s="341" t="s">
        <v>290</v>
      </c>
      <c r="D35" s="342"/>
      <c r="E35" s="342"/>
      <c r="F35" s="342"/>
      <c r="G35" s="342"/>
      <c r="H35" s="342"/>
      <c r="I35" s="342"/>
      <c r="J35" s="342"/>
      <c r="K35" s="343"/>
      <c r="L35" s="40"/>
      <c r="M35" s="40"/>
      <c r="N35" s="40"/>
      <c r="O35" s="40"/>
      <c r="P35" s="40"/>
      <c r="Q35" s="40"/>
      <c r="R35" s="40"/>
      <c r="S35" s="40"/>
      <c r="T35" s="40"/>
      <c r="U35" s="40"/>
      <c r="V35" s="40"/>
      <c r="W35" s="40"/>
      <c r="X35" s="40"/>
      <c r="Y35" s="40"/>
      <c r="Z35" s="40"/>
      <c r="AA35" s="40"/>
      <c r="AB35" s="40"/>
      <c r="AC35" s="40"/>
      <c r="AD35" s="40"/>
      <c r="AE35" s="40"/>
      <c r="AF35" s="40"/>
      <c r="AG35" s="40"/>
      <c r="AH35" s="40"/>
    </row>
    <row r="36" spans="1:34" ht="15.6" x14ac:dyDescent="0.3">
      <c r="A36" s="40"/>
      <c r="B36" s="40"/>
      <c r="C36" s="344"/>
      <c r="D36" s="345"/>
      <c r="E36" s="345"/>
      <c r="F36" s="345"/>
      <c r="G36" s="345"/>
      <c r="H36" s="345"/>
      <c r="I36" s="345"/>
      <c r="J36" s="345"/>
      <c r="K36" s="346"/>
      <c r="L36" s="40"/>
      <c r="M36" s="40"/>
      <c r="N36" s="40"/>
      <c r="O36" s="40"/>
      <c r="P36" s="40"/>
      <c r="Q36" s="40"/>
      <c r="R36" s="40"/>
      <c r="S36" s="40"/>
      <c r="T36" s="40"/>
      <c r="U36" s="40"/>
      <c r="V36" s="40"/>
      <c r="W36" s="40"/>
      <c r="X36" s="40"/>
      <c r="Y36" s="40"/>
      <c r="Z36" s="40"/>
      <c r="AA36" s="40"/>
      <c r="AB36" s="40"/>
      <c r="AC36" s="40"/>
      <c r="AD36" s="40"/>
      <c r="AE36" s="40"/>
      <c r="AF36" s="40"/>
      <c r="AG36" s="40"/>
      <c r="AH36" s="40"/>
    </row>
    <row r="37" spans="1:34" ht="26.4" customHeight="1" thickBot="1" x14ac:dyDescent="0.35">
      <c r="A37" s="40"/>
      <c r="B37" s="40"/>
      <c r="C37" s="347"/>
      <c r="D37" s="348"/>
      <c r="E37" s="348"/>
      <c r="F37" s="348"/>
      <c r="G37" s="348"/>
      <c r="H37" s="348"/>
      <c r="I37" s="348"/>
      <c r="J37" s="348"/>
      <c r="K37" s="349"/>
      <c r="L37" s="40"/>
      <c r="M37" s="40"/>
      <c r="N37" s="40"/>
      <c r="O37" s="40"/>
      <c r="P37" s="40"/>
      <c r="Q37" s="40"/>
      <c r="R37" s="40"/>
      <c r="S37" s="40"/>
      <c r="T37" s="40"/>
      <c r="U37" s="40"/>
      <c r="V37" s="40"/>
      <c r="W37" s="40"/>
      <c r="X37" s="40"/>
      <c r="Y37" s="40"/>
      <c r="Z37" s="40"/>
      <c r="AA37" s="40"/>
      <c r="AB37" s="40"/>
      <c r="AC37" s="40"/>
      <c r="AD37" s="40"/>
      <c r="AE37" s="40"/>
      <c r="AF37" s="40"/>
      <c r="AG37" s="40"/>
      <c r="AH37" s="40"/>
    </row>
    <row r="38" spans="1:34" ht="15.6" x14ac:dyDescent="0.3">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row>
    <row r="39" spans="1:34" ht="16.2" thickBot="1" x14ac:dyDescent="0.3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row>
    <row r="40" spans="1:34" ht="63" thickBot="1" x14ac:dyDescent="0.35">
      <c r="A40" s="40"/>
      <c r="B40" s="40"/>
      <c r="C40" s="138" t="s">
        <v>59</v>
      </c>
      <c r="D40" s="139" t="s">
        <v>61</v>
      </c>
      <c r="E40" s="139" t="s">
        <v>60</v>
      </c>
      <c r="F40" s="140" t="s">
        <v>257</v>
      </c>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row>
    <row r="41" spans="1:34" ht="15.6" x14ac:dyDescent="0.3">
      <c r="A41" s="40"/>
      <c r="B41" s="40"/>
      <c r="C41" s="133">
        <v>1</v>
      </c>
      <c r="D41" s="141">
        <v>2</v>
      </c>
      <c r="E41" s="141">
        <v>3</v>
      </c>
      <c r="F41" s="142">
        <v>4</v>
      </c>
      <c r="G41" s="40"/>
      <c r="H41" s="363" t="s">
        <v>303</v>
      </c>
      <c r="I41" s="364"/>
      <c r="J41" s="364"/>
      <c r="K41" s="365"/>
      <c r="L41" s="40"/>
      <c r="M41" s="40"/>
      <c r="N41" s="40"/>
      <c r="O41" s="40"/>
      <c r="P41" s="40"/>
      <c r="Q41" s="40"/>
      <c r="R41" s="40"/>
      <c r="S41" s="40"/>
      <c r="T41" s="40"/>
      <c r="U41" s="40"/>
      <c r="V41" s="40"/>
      <c r="W41" s="40"/>
      <c r="X41" s="40"/>
      <c r="Y41" s="40"/>
      <c r="Z41" s="40"/>
      <c r="AA41" s="40"/>
      <c r="AB41" s="40"/>
      <c r="AC41" s="40"/>
      <c r="AD41" s="40"/>
      <c r="AE41" s="40"/>
      <c r="AF41" s="40"/>
      <c r="AG41" s="40"/>
      <c r="AH41" s="40"/>
    </row>
    <row r="42" spans="1:34" ht="15.75" customHeight="1" x14ac:dyDescent="0.3">
      <c r="A42" s="40"/>
      <c r="B42" s="40"/>
      <c r="C42" s="135" t="s">
        <v>62</v>
      </c>
      <c r="D42" s="143">
        <f>'Vispārīgā informācija'!F41</f>
        <v>167</v>
      </c>
      <c r="E42" s="178"/>
      <c r="F42" s="69">
        <f>IFERROR(ROUND(E42/D42,2),"")</f>
        <v>0</v>
      </c>
      <c r="G42" s="40"/>
      <c r="H42" s="366"/>
      <c r="I42" s="367"/>
      <c r="J42" s="367"/>
      <c r="K42" s="368"/>
      <c r="L42" s="40"/>
      <c r="M42" s="40"/>
      <c r="N42" s="40"/>
      <c r="O42" s="40"/>
      <c r="P42" s="40"/>
      <c r="Q42" s="40"/>
      <c r="R42" s="40"/>
      <c r="S42" s="40"/>
      <c r="T42" s="40"/>
      <c r="U42" s="40"/>
      <c r="V42" s="40"/>
      <c r="W42" s="40"/>
      <c r="X42" s="40"/>
      <c r="Y42" s="40"/>
      <c r="Z42" s="40"/>
      <c r="AA42" s="40"/>
      <c r="AB42" s="40"/>
      <c r="AC42" s="40"/>
      <c r="AD42" s="40"/>
      <c r="AE42" s="40"/>
      <c r="AF42" s="40"/>
      <c r="AG42" s="40"/>
      <c r="AH42" s="40"/>
    </row>
    <row r="43" spans="1:34" ht="15.6" x14ac:dyDescent="0.3">
      <c r="A43" s="40"/>
      <c r="B43" s="40"/>
      <c r="C43" s="135" t="s">
        <v>63</v>
      </c>
      <c r="D43" s="143">
        <v>24</v>
      </c>
      <c r="E43" s="178"/>
      <c r="F43" s="69">
        <f t="shared" ref="F43:F45" si="0">IFERROR(ROUND(E43/D43,2),"")</f>
        <v>0</v>
      </c>
      <c r="G43" s="40"/>
      <c r="H43" s="366"/>
      <c r="I43" s="367"/>
      <c r="J43" s="367"/>
      <c r="K43" s="368"/>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ht="16.2" thickBot="1" x14ac:dyDescent="0.35">
      <c r="A44" s="40"/>
      <c r="B44" s="40"/>
      <c r="C44" s="135" t="s">
        <v>64</v>
      </c>
      <c r="D44" s="143">
        <f>'Cenas aprēķins'!F21</f>
        <v>8</v>
      </c>
      <c r="E44" s="178"/>
      <c r="F44" s="69">
        <f t="shared" si="0"/>
        <v>0</v>
      </c>
      <c r="G44" s="40"/>
      <c r="H44" s="369"/>
      <c r="I44" s="370"/>
      <c r="J44" s="370"/>
      <c r="K44" s="371"/>
      <c r="L44" s="40"/>
      <c r="M44" s="40"/>
      <c r="N44" s="40"/>
      <c r="O44" s="40"/>
      <c r="P44" s="40"/>
      <c r="Q44" s="40"/>
      <c r="R44" s="40"/>
      <c r="S44" s="40"/>
      <c r="T44" s="40"/>
      <c r="U44" s="40"/>
      <c r="V44" s="40"/>
      <c r="W44" s="40"/>
      <c r="X44" s="40"/>
      <c r="Y44" s="40"/>
      <c r="Z44" s="40"/>
      <c r="AA44" s="40"/>
      <c r="AB44" s="40"/>
      <c r="AC44" s="40"/>
      <c r="AD44" s="40"/>
      <c r="AE44" s="40"/>
      <c r="AF44" s="40"/>
      <c r="AG44" s="220"/>
      <c r="AH44" s="40"/>
    </row>
    <row r="45" spans="1:34" ht="16.2" thickBot="1" x14ac:dyDescent="0.35">
      <c r="A45" s="40"/>
      <c r="B45" s="40"/>
      <c r="C45" s="180" t="s">
        <v>250</v>
      </c>
      <c r="D45" s="181"/>
      <c r="E45" s="179"/>
      <c r="F45" s="70" t="str">
        <f t="shared" si="0"/>
        <v/>
      </c>
      <c r="G45" s="40"/>
      <c r="H45" s="40"/>
      <c r="I45" s="40"/>
      <c r="J45" s="40"/>
      <c r="K45" s="40"/>
      <c r="L45" s="40"/>
      <c r="M45" s="40"/>
      <c r="N45" s="40"/>
      <c r="O45" s="40"/>
      <c r="P45" s="40"/>
      <c r="Q45" s="40"/>
      <c r="R45" s="40"/>
      <c r="S45" s="40"/>
      <c r="T45" s="40"/>
      <c r="U45" s="40"/>
      <c r="V45" s="40"/>
      <c r="W45" s="40"/>
      <c r="X45" s="40"/>
      <c r="Y45" s="40"/>
      <c r="Z45" s="40"/>
      <c r="AA45" s="144" t="s">
        <v>75</v>
      </c>
      <c r="AB45" s="145" t="s">
        <v>76</v>
      </c>
      <c r="AC45" s="145" t="s">
        <v>77</v>
      </c>
      <c r="AD45" s="145" t="s">
        <v>20</v>
      </c>
      <c r="AE45" s="146" t="s">
        <v>78</v>
      </c>
      <c r="AF45" s="40"/>
      <c r="AG45" s="220"/>
      <c r="AH45" s="40"/>
    </row>
    <row r="46" spans="1:34" ht="18" thickBot="1" x14ac:dyDescent="0.3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147" t="s">
        <v>85</v>
      </c>
      <c r="AA46" s="44">
        <f>IF('Cenas aprēķins'!E22="Jā",SUM(Z62:Z111),AG46)</f>
        <v>0</v>
      </c>
      <c r="AB46" s="45">
        <f>IF('Cenas aprēķins'!F22="Jā",SUM(AA62:AA111),AG46)</f>
        <v>0</v>
      </c>
      <c r="AC46" s="45">
        <f>IF('Cenas aprēķins'!G22="Jā",SUM(AB62:AB111),AG46)</f>
        <v>0</v>
      </c>
      <c r="AD46" s="45">
        <f>IF('Cenas aprēķins'!H22="Jā",SUM(AC62:AC111),AG46)</f>
        <v>0</v>
      </c>
      <c r="AE46" s="46">
        <f>IF('Cenas aprēķins'!I22="Jā",SUM(AD62:AD111),AG46)</f>
        <v>0</v>
      </c>
      <c r="AF46" s="40"/>
      <c r="AG46" s="221">
        <v>0</v>
      </c>
      <c r="AH46" s="40"/>
    </row>
    <row r="47" spans="1:34" ht="18" thickBot="1" x14ac:dyDescent="0.35">
      <c r="A47" s="40"/>
      <c r="B47" s="129" t="s">
        <v>217</v>
      </c>
      <c r="C47" s="130"/>
      <c r="D47" s="130"/>
      <c r="E47" s="130"/>
      <c r="F47" s="130"/>
      <c r="G47" s="130"/>
      <c r="H47" s="13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220"/>
      <c r="AH47" s="40"/>
    </row>
    <row r="48" spans="1:34" s="148" customFormat="1" ht="16.5" customHeight="1" thickBot="1" x14ac:dyDescent="0.35">
      <c r="A48" s="40"/>
      <c r="B48" s="40"/>
      <c r="C48" s="40"/>
      <c r="D48" s="40"/>
      <c r="E48" s="40"/>
      <c r="F48" s="40"/>
      <c r="G48" s="40"/>
      <c r="H48" s="40"/>
      <c r="I48" s="40"/>
      <c r="J48" s="40"/>
      <c r="K48" s="40"/>
      <c r="L48" s="40"/>
      <c r="M48" s="40"/>
      <c r="N48" s="40"/>
      <c r="O48" s="40"/>
      <c r="P48" s="40"/>
      <c r="Q48" s="40"/>
      <c r="R48" s="40"/>
      <c r="S48" s="40"/>
      <c r="T48" s="40"/>
      <c r="U48" s="40"/>
      <c r="V48" s="372" t="s">
        <v>289</v>
      </c>
      <c r="W48" s="373"/>
      <c r="X48" s="373"/>
      <c r="Y48" s="373"/>
      <c r="Z48" s="373"/>
      <c r="AA48" s="373"/>
      <c r="AB48" s="373"/>
      <c r="AC48" s="373"/>
      <c r="AD48" s="374"/>
      <c r="AE48" s="40"/>
      <c r="AF48" s="40"/>
      <c r="AG48" s="220"/>
      <c r="AH48" s="40"/>
    </row>
    <row r="49" spans="1:50" s="148" customFormat="1" ht="15.6" x14ac:dyDescent="0.3">
      <c r="A49" s="40"/>
      <c r="B49" s="40"/>
      <c r="C49" s="341" t="s">
        <v>281</v>
      </c>
      <c r="D49" s="342"/>
      <c r="E49" s="342"/>
      <c r="F49" s="342"/>
      <c r="G49" s="342"/>
      <c r="H49" s="342"/>
      <c r="I49" s="342"/>
      <c r="J49" s="342"/>
      <c r="K49" s="343"/>
      <c r="L49" s="40"/>
      <c r="M49" s="40"/>
      <c r="N49" s="40"/>
      <c r="O49" s="40"/>
      <c r="P49" s="40"/>
      <c r="Q49" s="40"/>
      <c r="R49" s="40"/>
      <c r="S49" s="40"/>
      <c r="T49" s="40"/>
      <c r="U49" s="40"/>
      <c r="V49" s="375"/>
      <c r="W49" s="376"/>
      <c r="X49" s="376"/>
      <c r="Y49" s="376"/>
      <c r="Z49" s="376"/>
      <c r="AA49" s="376"/>
      <c r="AB49" s="376"/>
      <c r="AC49" s="376"/>
      <c r="AD49" s="377"/>
      <c r="AE49" s="40"/>
      <c r="AF49" s="40"/>
      <c r="AG49" s="40"/>
      <c r="AH49" s="40"/>
    </row>
    <row r="50" spans="1:50" s="148" customFormat="1" ht="15.6" x14ac:dyDescent="0.3">
      <c r="A50" s="40"/>
      <c r="B50" s="40"/>
      <c r="C50" s="344"/>
      <c r="D50" s="345"/>
      <c r="E50" s="345"/>
      <c r="F50" s="345"/>
      <c r="G50" s="345"/>
      <c r="H50" s="345"/>
      <c r="I50" s="345"/>
      <c r="J50" s="345"/>
      <c r="K50" s="346"/>
      <c r="L50" s="40"/>
      <c r="M50" s="40"/>
      <c r="N50" s="40"/>
      <c r="O50" s="40"/>
      <c r="P50" s="40"/>
      <c r="Q50" s="40"/>
      <c r="R50" s="40"/>
      <c r="S50" s="40"/>
      <c r="T50" s="40"/>
      <c r="U50" s="40"/>
      <c r="V50" s="375"/>
      <c r="W50" s="376"/>
      <c r="X50" s="376"/>
      <c r="Y50" s="376"/>
      <c r="Z50" s="376"/>
      <c r="AA50" s="376"/>
      <c r="AB50" s="376"/>
      <c r="AC50" s="376"/>
      <c r="AD50" s="377"/>
      <c r="AE50" s="40"/>
      <c r="AF50" s="40"/>
      <c r="AG50" s="40"/>
      <c r="AH50" s="40"/>
    </row>
    <row r="51" spans="1:50" s="148" customFormat="1" ht="15.6" x14ac:dyDescent="0.3">
      <c r="A51" s="40"/>
      <c r="B51" s="40"/>
      <c r="C51" s="344"/>
      <c r="D51" s="345"/>
      <c r="E51" s="345"/>
      <c r="F51" s="345"/>
      <c r="G51" s="345"/>
      <c r="H51" s="345"/>
      <c r="I51" s="345"/>
      <c r="J51" s="345"/>
      <c r="K51" s="346"/>
      <c r="L51" s="40"/>
      <c r="M51" s="40"/>
      <c r="N51" s="40"/>
      <c r="O51" s="40"/>
      <c r="P51" s="40"/>
      <c r="Q51" s="40"/>
      <c r="R51" s="40"/>
      <c r="S51" s="40"/>
      <c r="T51" s="40"/>
      <c r="U51" s="40"/>
      <c r="V51" s="375"/>
      <c r="W51" s="376"/>
      <c r="X51" s="376"/>
      <c r="Y51" s="376"/>
      <c r="Z51" s="376"/>
      <c r="AA51" s="376"/>
      <c r="AB51" s="376"/>
      <c r="AC51" s="376"/>
      <c r="AD51" s="377"/>
      <c r="AE51" s="40"/>
      <c r="AF51" s="40"/>
      <c r="AG51" s="40"/>
      <c r="AH51" s="40"/>
    </row>
    <row r="52" spans="1:50" s="148" customFormat="1" ht="15.6" x14ac:dyDescent="0.3">
      <c r="A52" s="40"/>
      <c r="B52" s="40"/>
      <c r="C52" s="344"/>
      <c r="D52" s="345"/>
      <c r="E52" s="345"/>
      <c r="F52" s="345"/>
      <c r="G52" s="345"/>
      <c r="H52" s="345"/>
      <c r="I52" s="345"/>
      <c r="J52" s="345"/>
      <c r="K52" s="346"/>
      <c r="L52" s="40"/>
      <c r="M52" s="40"/>
      <c r="N52" s="40"/>
      <c r="O52" s="40"/>
      <c r="P52" s="40"/>
      <c r="Q52" s="40"/>
      <c r="R52" s="40"/>
      <c r="S52" s="40"/>
      <c r="T52" s="40"/>
      <c r="U52" s="40"/>
      <c r="V52" s="375"/>
      <c r="W52" s="376"/>
      <c r="X52" s="376"/>
      <c r="Y52" s="376"/>
      <c r="Z52" s="376"/>
      <c r="AA52" s="376"/>
      <c r="AB52" s="376"/>
      <c r="AC52" s="376"/>
      <c r="AD52" s="377"/>
      <c r="AE52" s="40"/>
      <c r="AF52" s="40"/>
      <c r="AG52" s="40"/>
      <c r="AH52" s="40"/>
    </row>
    <row r="53" spans="1:50" s="148" customFormat="1" ht="15.6" x14ac:dyDescent="0.3">
      <c r="A53" s="40"/>
      <c r="B53" s="40"/>
      <c r="C53" s="344"/>
      <c r="D53" s="345"/>
      <c r="E53" s="345"/>
      <c r="F53" s="345"/>
      <c r="G53" s="345"/>
      <c r="H53" s="345"/>
      <c r="I53" s="345"/>
      <c r="J53" s="345"/>
      <c r="K53" s="346"/>
      <c r="L53" s="40"/>
      <c r="M53" s="40"/>
      <c r="N53" s="40"/>
      <c r="O53" s="40"/>
      <c r="P53" s="40"/>
      <c r="Q53" s="40"/>
      <c r="R53" s="40"/>
      <c r="S53" s="40"/>
      <c r="T53" s="40"/>
      <c r="U53" s="40"/>
      <c r="V53" s="375"/>
      <c r="W53" s="376"/>
      <c r="X53" s="376"/>
      <c r="Y53" s="376"/>
      <c r="Z53" s="376"/>
      <c r="AA53" s="376"/>
      <c r="AB53" s="376"/>
      <c r="AC53" s="376"/>
      <c r="AD53" s="377"/>
      <c r="AE53" s="40"/>
      <c r="AF53" s="40"/>
      <c r="AG53" s="40"/>
      <c r="AH53" s="40"/>
    </row>
    <row r="54" spans="1:50" s="148" customFormat="1" ht="15.6" x14ac:dyDescent="0.3">
      <c r="A54" s="40"/>
      <c r="B54" s="40"/>
      <c r="C54" s="344"/>
      <c r="D54" s="345"/>
      <c r="E54" s="345"/>
      <c r="F54" s="345"/>
      <c r="G54" s="345"/>
      <c r="H54" s="345"/>
      <c r="I54" s="345"/>
      <c r="J54" s="345"/>
      <c r="K54" s="346"/>
      <c r="L54" s="40"/>
      <c r="M54" s="40"/>
      <c r="N54" s="40"/>
      <c r="O54" s="40"/>
      <c r="P54" s="40"/>
      <c r="Q54" s="40"/>
      <c r="R54" s="40"/>
      <c r="S54" s="40"/>
      <c r="T54" s="40"/>
      <c r="U54" s="40"/>
      <c r="V54" s="375"/>
      <c r="W54" s="376"/>
      <c r="X54" s="376"/>
      <c r="Y54" s="376"/>
      <c r="Z54" s="376"/>
      <c r="AA54" s="376"/>
      <c r="AB54" s="376"/>
      <c r="AC54" s="376"/>
      <c r="AD54" s="377"/>
      <c r="AE54" s="40"/>
      <c r="AF54" s="40"/>
      <c r="AG54" s="40"/>
      <c r="AH54" s="40"/>
    </row>
    <row r="55" spans="1:50" s="148" customFormat="1" ht="15.6" x14ac:dyDescent="0.3">
      <c r="A55" s="40"/>
      <c r="B55" s="40"/>
      <c r="C55" s="344"/>
      <c r="D55" s="345"/>
      <c r="E55" s="345"/>
      <c r="F55" s="345"/>
      <c r="G55" s="345"/>
      <c r="H55" s="345"/>
      <c r="I55" s="345"/>
      <c r="J55" s="345"/>
      <c r="K55" s="346"/>
      <c r="L55" s="40"/>
      <c r="M55" s="40"/>
      <c r="N55" s="40"/>
      <c r="O55" s="40"/>
      <c r="P55" s="40"/>
      <c r="Q55" s="40"/>
      <c r="R55" s="40"/>
      <c r="S55" s="40"/>
      <c r="T55" s="40"/>
      <c r="U55" s="40"/>
      <c r="V55" s="375"/>
      <c r="W55" s="376"/>
      <c r="X55" s="376"/>
      <c r="Y55" s="376"/>
      <c r="Z55" s="376"/>
      <c r="AA55" s="376"/>
      <c r="AB55" s="376"/>
      <c r="AC55" s="376"/>
      <c r="AD55" s="377"/>
      <c r="AE55" s="40"/>
      <c r="AF55" s="40"/>
      <c r="AG55" s="40"/>
      <c r="AH55" s="40"/>
    </row>
    <row r="56" spans="1:50" s="148" customFormat="1" ht="21" customHeight="1" thickBot="1" x14ac:dyDescent="0.35">
      <c r="A56" s="40"/>
      <c r="B56" s="40"/>
      <c r="C56" s="347"/>
      <c r="D56" s="348"/>
      <c r="E56" s="348"/>
      <c r="F56" s="348"/>
      <c r="G56" s="348"/>
      <c r="H56" s="348"/>
      <c r="I56" s="348"/>
      <c r="J56" s="348"/>
      <c r="K56" s="349"/>
      <c r="L56" s="40"/>
      <c r="M56" s="40"/>
      <c r="N56" s="40"/>
      <c r="O56" s="40"/>
      <c r="P56" s="40"/>
      <c r="Q56" s="40"/>
      <c r="R56" s="40"/>
      <c r="S56" s="40"/>
      <c r="T56" s="40"/>
      <c r="U56" s="40"/>
      <c r="V56" s="378"/>
      <c r="W56" s="379"/>
      <c r="X56" s="379"/>
      <c r="Y56" s="379"/>
      <c r="Z56" s="379"/>
      <c r="AA56" s="379"/>
      <c r="AB56" s="379"/>
      <c r="AC56" s="379"/>
      <c r="AD56" s="380"/>
      <c r="AE56" s="40"/>
      <c r="AF56" s="40"/>
      <c r="AG56" s="40"/>
      <c r="AH56" s="40"/>
    </row>
    <row r="57" spans="1:50" ht="16.2" thickBot="1" x14ac:dyDescent="0.3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row>
    <row r="58" spans="1:50" s="156" customFormat="1" ht="51.6" customHeight="1" thickBot="1" x14ac:dyDescent="0.35">
      <c r="A58" s="149"/>
      <c r="B58" s="383" t="s">
        <v>65</v>
      </c>
      <c r="C58" s="361" t="s">
        <v>66</v>
      </c>
      <c r="D58" s="361" t="s">
        <v>257</v>
      </c>
      <c r="E58" s="361" t="s">
        <v>67</v>
      </c>
      <c r="F58" s="361"/>
      <c r="G58" s="361" t="s">
        <v>68</v>
      </c>
      <c r="H58" s="361"/>
      <c r="I58" s="361" t="s">
        <v>69</v>
      </c>
      <c r="J58" s="361"/>
      <c r="K58" s="361" t="s">
        <v>70</v>
      </c>
      <c r="L58" s="361"/>
      <c r="M58" s="361" t="s">
        <v>71</v>
      </c>
      <c r="N58" s="361"/>
      <c r="O58" s="361" t="str">
        <f>C28</f>
        <v>[Papildus labums 1], %</v>
      </c>
      <c r="P58" s="361"/>
      <c r="Q58" s="361" t="str">
        <f>C29</f>
        <v>[Papildus labums 2], %</v>
      </c>
      <c r="R58" s="361"/>
      <c r="S58" s="361" t="str">
        <f>C30</f>
        <v>[Papildus labums 3], %</v>
      </c>
      <c r="T58" s="361"/>
      <c r="U58" s="385" t="s">
        <v>74</v>
      </c>
      <c r="V58" s="381" t="s">
        <v>221</v>
      </c>
      <c r="W58" s="150" t="s">
        <v>226</v>
      </c>
      <c r="X58" s="151" t="s">
        <v>227</v>
      </c>
      <c r="Y58" s="152" t="s">
        <v>287</v>
      </c>
      <c r="Z58" s="153" t="s">
        <v>75</v>
      </c>
      <c r="AA58" s="154" t="s">
        <v>76</v>
      </c>
      <c r="AB58" s="154" t="s">
        <v>77</v>
      </c>
      <c r="AC58" s="154" t="s">
        <v>20</v>
      </c>
      <c r="AD58" s="155" t="s">
        <v>78</v>
      </c>
      <c r="AE58" s="149"/>
      <c r="AF58" s="149"/>
      <c r="AG58" s="149"/>
      <c r="AH58" s="149"/>
    </row>
    <row r="59" spans="1:50" ht="33" customHeight="1" thickBot="1" x14ac:dyDescent="0.35">
      <c r="A59" s="40"/>
      <c r="B59" s="384"/>
      <c r="C59" s="362"/>
      <c r="D59" s="362"/>
      <c r="E59" s="159" t="s">
        <v>72</v>
      </c>
      <c r="F59" s="160" t="s">
        <v>73</v>
      </c>
      <c r="G59" s="159" t="s">
        <v>72</v>
      </c>
      <c r="H59" s="160" t="s">
        <v>73</v>
      </c>
      <c r="I59" s="159" t="s">
        <v>72</v>
      </c>
      <c r="J59" s="160" t="s">
        <v>73</v>
      </c>
      <c r="K59" s="159" t="s">
        <v>72</v>
      </c>
      <c r="L59" s="160" t="s">
        <v>73</v>
      </c>
      <c r="M59" s="159" t="s">
        <v>72</v>
      </c>
      <c r="N59" s="160" t="s">
        <v>73</v>
      </c>
      <c r="O59" s="159" t="s">
        <v>72</v>
      </c>
      <c r="P59" s="160" t="s">
        <v>73</v>
      </c>
      <c r="Q59" s="159" t="s">
        <v>72</v>
      </c>
      <c r="R59" s="160" t="s">
        <v>73</v>
      </c>
      <c r="S59" s="159" t="s">
        <v>72</v>
      </c>
      <c r="T59" s="160" t="s">
        <v>73</v>
      </c>
      <c r="U59" s="382"/>
      <c r="V59" s="382"/>
      <c r="W59" s="161" t="s">
        <v>225</v>
      </c>
      <c r="X59" s="161" t="s">
        <v>258</v>
      </c>
      <c r="Y59" s="162" t="s">
        <v>258</v>
      </c>
      <c r="Z59" s="163">
        <v>1</v>
      </c>
      <c r="AA59" s="164">
        <f>'Cenas aprēķins'!F21</f>
        <v>8</v>
      </c>
      <c r="AB59" s="165">
        <v>24</v>
      </c>
      <c r="AC59" s="165">
        <f>'Vispārīgā informācija'!F41</f>
        <v>167</v>
      </c>
      <c r="AD59" s="166">
        <f>'Cenas aprēķins'!I21</f>
        <v>0</v>
      </c>
      <c r="AE59" s="40"/>
      <c r="AF59" s="40"/>
      <c r="AG59" s="40"/>
      <c r="AH59" s="40"/>
    </row>
    <row r="60" spans="1:50" ht="16.2" thickBot="1" x14ac:dyDescent="0.35">
      <c r="A60" s="40"/>
      <c r="B60" s="167">
        <v>1</v>
      </c>
      <c r="C60" s="168">
        <v>2</v>
      </c>
      <c r="D60" s="168">
        <v>3</v>
      </c>
      <c r="E60" s="168">
        <v>4</v>
      </c>
      <c r="F60" s="168">
        <v>5</v>
      </c>
      <c r="G60" s="168">
        <v>6</v>
      </c>
      <c r="H60" s="168">
        <v>7</v>
      </c>
      <c r="I60" s="168">
        <v>8</v>
      </c>
      <c r="J60" s="168">
        <v>9</v>
      </c>
      <c r="K60" s="168">
        <v>10</v>
      </c>
      <c r="L60" s="168">
        <v>11</v>
      </c>
      <c r="M60" s="168">
        <v>12</v>
      </c>
      <c r="N60" s="168">
        <v>13</v>
      </c>
      <c r="O60" s="168">
        <v>14</v>
      </c>
      <c r="P60" s="168">
        <v>15</v>
      </c>
      <c r="Q60" s="168">
        <v>16</v>
      </c>
      <c r="R60" s="168">
        <v>17</v>
      </c>
      <c r="S60" s="168">
        <v>18</v>
      </c>
      <c r="T60" s="168">
        <v>19</v>
      </c>
      <c r="U60" s="169">
        <v>20</v>
      </c>
      <c r="V60" s="169">
        <v>21</v>
      </c>
      <c r="W60" s="169">
        <v>22</v>
      </c>
      <c r="X60" s="169">
        <v>23</v>
      </c>
      <c r="Y60" s="170">
        <v>24</v>
      </c>
      <c r="Z60" s="167">
        <v>25</v>
      </c>
      <c r="AA60" s="168">
        <v>26</v>
      </c>
      <c r="AB60" s="168">
        <v>27</v>
      </c>
      <c r="AC60" s="168">
        <v>28</v>
      </c>
      <c r="AD60" s="171">
        <v>29</v>
      </c>
      <c r="AE60" s="40"/>
      <c r="AF60" s="40"/>
      <c r="AG60" s="40"/>
      <c r="AH60" s="40"/>
    </row>
    <row r="61" spans="1:50" ht="15.6" outlineLevel="1" x14ac:dyDescent="0.3">
      <c r="A61" s="40"/>
      <c r="B61" s="172">
        <v>0</v>
      </c>
      <c r="C61" s="173" t="s">
        <v>81</v>
      </c>
      <c r="D61" s="47">
        <v>10</v>
      </c>
      <c r="E61" s="173" t="s">
        <v>83</v>
      </c>
      <c r="F61" s="47">
        <v>2.36</v>
      </c>
      <c r="G61" s="173" t="s">
        <v>83</v>
      </c>
      <c r="H61" s="47">
        <v>1.1200000000000001</v>
      </c>
      <c r="I61" s="173" t="s">
        <v>83</v>
      </c>
      <c r="J61" s="47">
        <v>0.21</v>
      </c>
      <c r="K61" s="173" t="s">
        <v>83</v>
      </c>
      <c r="L61" s="47">
        <v>0.13</v>
      </c>
      <c r="M61" s="173" t="s">
        <v>83</v>
      </c>
      <c r="N61" s="47">
        <v>0.14000000000000001</v>
      </c>
      <c r="O61" s="173" t="s">
        <v>84</v>
      </c>
      <c r="P61" s="47" t="str">
        <f>IFERROR(ROUND(IF(O61="Jā",($D61+$F61)*$D$28,""),2),"")</f>
        <v/>
      </c>
      <c r="Q61" s="173" t="s">
        <v>84</v>
      </c>
      <c r="R61" s="47" t="str">
        <f>IFERROR(ROUND(IF(Q61="Jā",($D61+$F61)*$D$29,""),2),"")</f>
        <v/>
      </c>
      <c r="S61" s="173" t="s">
        <v>84</v>
      </c>
      <c r="T61" s="47" t="str">
        <f>IFERROR(ROUND(IF(S61="Jā",($D61+$F61)*$D$30,""),2),"")</f>
        <v/>
      </c>
      <c r="U61" s="48">
        <f>D61+IF(E61="Jā",F61,0)+IF(G61="Jā",H61,0)+IF(I61="Jā",J61,0)+IF(K61="Jā",L61,0)+IF(M61="Jā",N61,0)+IF(O61="Jā",P61,0)+IF(Q61="Jā",R61,0)+IF(S61="Jā",T61,0)</f>
        <v>13.960000000000003</v>
      </c>
      <c r="V61" s="71" t="s">
        <v>222</v>
      </c>
      <c r="W61" s="72">
        <v>2</v>
      </c>
      <c r="X61" s="73">
        <v>3</v>
      </c>
      <c r="Y61" s="76">
        <v>1</v>
      </c>
      <c r="Z61" s="74">
        <f>IF('Cenas aprēķins'!$E$22="Jā",IFERROR(IF(V61="Attiecināt uz stundām",U61*Y61,IF(V61="Attiecināt uz mēnesi",U61*Y61,IF(V61="Attiecināt uz reizi","N/A",""))),""),"")</f>
        <v>13.960000000000003</v>
      </c>
      <c r="AA61" s="75" t="str">
        <f>IF('Cenas aprēķins'!$F$22="Jā",IFERROR(IF(V61="Attiecināt uz stundām",U61*Y61*W61*$AA$59/$AD$59,IF(V61="Attiecināt uz reizi","N/A",IF(V61="Attiecināt uz mēnesi",U61*Y61*$AC$59/'Vispārīgā informācija'!$E$41/8*$AA$59,""))),""),"")</f>
        <v/>
      </c>
      <c r="AB61" s="74"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5">
        <f>IF('Cenas aprēķins'!$H$22="Jā",IFERROR(IF(V61="Attiecināt uz stundām",U61*Y61*$AC$59,IF(V61="Attiecināt uz mēnesi",U61*Y61*$AC$59,IF(V61="Attiecināt uz reizi",U61*W61*X61*Y61,""))),""),"")</f>
        <v>2331.3200000000006</v>
      </c>
      <c r="AD61" s="74" t="str">
        <f>IF('Cenas aprēķins'!$I$22="Jā",IFERROR(IF(V61="Attiecināt uz stundām",U61*W61*Y61,IF(V61="Attiecināt uz reizi",U61*W61*Y61,IF(V61="Attiecināt uz mēnesi","N/A",""))),""),"")</f>
        <v/>
      </c>
      <c r="AE61" s="174" t="str">
        <f>IF(Z61&lt;U61,"Šis ir matemātiski aprēķināts lielums, kas parāda vienmērīgi attiecinātas darbinieka izmaksas visā aprēķina periodā un var būt mazāks par stundas likmi","")</f>
        <v/>
      </c>
      <c r="AF61" s="40"/>
      <c r="AG61" s="40"/>
      <c r="AH61" s="40"/>
      <c r="AI61" s="148"/>
      <c r="AJ61" s="148"/>
      <c r="AK61" s="148"/>
      <c r="AL61" s="148"/>
      <c r="AM61" s="148"/>
      <c r="AN61" s="148"/>
      <c r="AO61" s="148"/>
      <c r="AP61" s="148"/>
      <c r="AQ61" s="148"/>
      <c r="AR61" s="148"/>
      <c r="AS61" s="148"/>
      <c r="AT61" s="148"/>
      <c r="AU61" s="148"/>
      <c r="AV61" s="148"/>
      <c r="AW61" s="148"/>
      <c r="AX61" s="148"/>
    </row>
    <row r="62" spans="1:50" ht="15.6" outlineLevel="1" x14ac:dyDescent="0.3">
      <c r="A62" s="40"/>
      <c r="B62" s="109">
        <v>1</v>
      </c>
      <c r="C62" s="182"/>
      <c r="D62" s="183"/>
      <c r="E62" s="184"/>
      <c r="F62" s="31" t="str">
        <f>IFERROR(ROUND(IF(E62="Jā",$D62*$D$23,""),2),"")</f>
        <v/>
      </c>
      <c r="G62" s="184"/>
      <c r="H62" s="31" t="str">
        <f t="shared" ref="H62:H111" si="1">IFERROR(ROUND(IF(G62="Jā",($D62+$F62)*$D$24,""),2),"")</f>
        <v/>
      </c>
      <c r="I62" s="184"/>
      <c r="J62" s="31" t="str">
        <f>IFERROR(ROUND(IF(I62="Jā",$D$25/'Vispārīgā informācija'!$F$40,""),2),"")</f>
        <v/>
      </c>
      <c r="K62" s="184"/>
      <c r="L62" s="31" t="str">
        <f>IFERROR(ROUND(IF(K62="Jā",$D$26/'Vispārīgā informācija'!$F$40,""),2),"")</f>
        <v/>
      </c>
      <c r="M62" s="184"/>
      <c r="N62" s="31" t="str">
        <f>IFERROR(ROUND(IF(M62="Jā",$D$27/'Vispārīgā informācija'!$F$40,""),2),"")</f>
        <v/>
      </c>
      <c r="O62" s="184"/>
      <c r="P62" s="31" t="str">
        <f t="shared" ref="P62:P111" si="2">IFERROR(ROUND(IF(O62="Jā",($D62+$F62)*$D$28,""),2),"")</f>
        <v/>
      </c>
      <c r="Q62" s="184"/>
      <c r="R62" s="31" t="str">
        <f t="shared" ref="R62:R111" si="3">IFERROR(ROUND(IF(Q62="Jā",($D62+$F62)*$D$29,""),2),"")</f>
        <v/>
      </c>
      <c r="S62" s="184"/>
      <c r="T62" s="31" t="str">
        <f t="shared" ref="T62:T111" si="4">IFERROR(ROUND(IF(S62="Jā",($D62+$F62)*$D$30,""),2),"")</f>
        <v/>
      </c>
      <c r="U62" s="51">
        <f>D62+IF(E62="Jā",F62,0)+IF(G62="Jā",H62,0)+IF(I62="Jā",J62,0)+IF(K62="Jā",L62,0)+IF(M62="Jā",N62,0)+IF(O62="Jā",P62,0)+IF(Q62="Jā",R62,0)+IF(S62="Jā",T62,0)</f>
        <v>0</v>
      </c>
      <c r="V62" s="188"/>
      <c r="W62" s="189"/>
      <c r="X62" s="190"/>
      <c r="Y62" s="191"/>
      <c r="Z62" s="308" t="str">
        <f>IF('Cenas aprēķins'!$E$22="Jā",IFERROR(IF(V62="Attiecināt uz stundām",U62*Y62,IF(V62="Attiecināt uz mēnesi",U62*Y62,IF(V62="Attiecināt uz reizi","N/A",""))),""),"")</f>
        <v/>
      </c>
      <c r="AA62" s="309" t="str">
        <f>IF('Cenas aprēķins'!$F$22="Jā",IFERROR(IF(V62="Attiecināt uz stundām",U62*Y62*$AA$59,IF(V62="Attiecināt uz reizi","N/A",IF(V62="Attiecināt uz mēnesi",U62*Y62*$AC$59/'Vispārīgā informācija'!$E$41/8*$AA$59,""))),""),"")</f>
        <v/>
      </c>
      <c r="AB62" s="310"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1" t="str">
        <f>IF('Cenas aprēķins'!$H$22="Jā",IFERROR(IF(V62="Attiecināt uz stundām",U62*Y62*$AC$59,IF(V62="Attiecināt uz mēnesi",U62*Y62*$AC$59,IF(V62="Attiecināt uz reizi",U62*W62*X62*Y62,""))),""),"")</f>
        <v/>
      </c>
      <c r="AD62" s="308" t="str">
        <f>IF('Cenas aprēķins'!$I$22="Jā",IFERROR(IF(V62="Attiecināt uz stundām",U62*$AD$59*Y62,IF(V62="Attiecināt uz reizi",U62*W62*Y62,IF(V62="Attiecināt uz mēnesi","N/A",""))),""),"")</f>
        <v/>
      </c>
      <c r="AE62" s="174" t="str">
        <f t="shared" ref="AE62:AE111" si="5">IF(Z62&lt;U62,"Šis ir matemātiski aprēķināts lielums, kas parāda vienmērīgi attiecinātas darbinieka izmaksas visā aprēķina periodā un var būt mazāks par stundas likmi","")</f>
        <v/>
      </c>
      <c r="AF62" s="40"/>
      <c r="AG62" s="40"/>
      <c r="AH62" s="40"/>
      <c r="AI62" s="148"/>
      <c r="AJ62" s="148"/>
      <c r="AK62" s="148"/>
      <c r="AL62" s="148"/>
      <c r="AM62" s="148"/>
      <c r="AN62" s="148"/>
      <c r="AO62" s="148"/>
      <c r="AP62" s="148"/>
      <c r="AQ62" s="148"/>
      <c r="AR62" s="148"/>
      <c r="AS62" s="148"/>
      <c r="AT62" s="148"/>
      <c r="AU62" s="148"/>
      <c r="AV62" s="148"/>
      <c r="AW62" s="148"/>
      <c r="AX62" s="148"/>
    </row>
    <row r="63" spans="1:50" ht="15.6" outlineLevel="1" x14ac:dyDescent="0.3">
      <c r="A63" s="40"/>
      <c r="B63" s="109">
        <v>2</v>
      </c>
      <c r="C63" s="182"/>
      <c r="D63" s="183"/>
      <c r="E63" s="184"/>
      <c r="F63" s="31" t="str">
        <f t="shared" ref="F63:F111" si="6">IFERROR(ROUND(IF(E63="Jā",$D63*$D$23,""),2),"")</f>
        <v/>
      </c>
      <c r="G63" s="184"/>
      <c r="H63" s="31" t="str">
        <f t="shared" si="1"/>
        <v/>
      </c>
      <c r="I63" s="184"/>
      <c r="J63" s="31" t="str">
        <f>IFERROR(ROUND(IF(I63="Jā",$D$25/'Vispārīgā informācija'!$F$40,""),2),"")</f>
        <v/>
      </c>
      <c r="K63" s="184"/>
      <c r="L63" s="31" t="str">
        <f>IFERROR(ROUND(IF(K63="Jā",$D$26/'Vispārīgā informācija'!$F$40,""),2),"")</f>
        <v/>
      </c>
      <c r="M63" s="184"/>
      <c r="N63" s="31" t="str">
        <f>IFERROR(ROUND(IF(M63="Jā",$D$27/'Vispārīgā informācija'!$F$40,""),2),"")</f>
        <v/>
      </c>
      <c r="O63" s="184"/>
      <c r="P63" s="31" t="str">
        <f t="shared" si="2"/>
        <v/>
      </c>
      <c r="Q63" s="184"/>
      <c r="R63" s="31" t="str">
        <f t="shared" si="3"/>
        <v/>
      </c>
      <c r="S63" s="184"/>
      <c r="T63" s="31" t="str">
        <f t="shared" si="4"/>
        <v/>
      </c>
      <c r="U63" s="51">
        <f t="shared" ref="U63:U110" si="7">D63+IF(E63="Jā",F63,0)+IF(G63="Jā",H63,0)+IF(I63="Jā",J63,0)+IF(K63="Jā",L63,0)+IF(M63="Jā",N63,0)+IF(O63="Jā",P63,0)+IF(Q63="Jā",R63,0)+IF(S63="Jā",T63,0)</f>
        <v>0</v>
      </c>
      <c r="V63" s="188"/>
      <c r="W63" s="189"/>
      <c r="X63" s="190"/>
      <c r="Y63" s="191"/>
      <c r="Z63" s="308" t="str">
        <f>IF('Cenas aprēķins'!$E$22="Jā",IFERROR(IF(V63="Attiecināt uz stundām",U63*Y63,IF(V63="Attiecināt uz mēnesi",U63*Y63,IF(V63="Attiecināt uz reizi","N/A",""))),""),"")</f>
        <v/>
      </c>
      <c r="AA63" s="309" t="str">
        <f>IF('Cenas aprēķins'!$F$22="Jā",IFERROR(IF(V63="Attiecināt uz stundām",U63*Y63*$AA$59,IF(V63="Attiecināt uz reizi","N/A",IF(V63="Attiecināt uz mēnesi",U63*Y63*$AC$59/'Vispārīgā informācija'!$E$41/8*$AA$59,""))),""),"")</f>
        <v/>
      </c>
      <c r="AB63" s="310"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1" t="str">
        <f>IF('Cenas aprēķins'!$H$22="Jā",IFERROR(IF(V63="Attiecināt uz stundām",U63*Y63*$AC$59,IF(V63="Attiecināt uz mēnesi",U63*Y63*$AC$59,IF(V63="Attiecināt uz reizi",U63*W63*X63*Y63,""))),""),"")</f>
        <v/>
      </c>
      <c r="AD63" s="308" t="str">
        <f>IF('Cenas aprēķins'!$I$22="Jā",IFERROR(IF(V63="Attiecināt uz stundām",U63*$AD$59*Y63,IF(V63="Attiecināt uz reizi",U63*W63*Y63,IF(V63="Attiecināt uz mēnesi","N/A",""))),""),"")</f>
        <v/>
      </c>
      <c r="AE63" s="174" t="str">
        <f t="shared" si="5"/>
        <v/>
      </c>
      <c r="AF63" s="40"/>
      <c r="AG63" s="40"/>
      <c r="AH63" s="40"/>
      <c r="AI63" s="148"/>
      <c r="AJ63" s="148"/>
      <c r="AK63" s="148"/>
      <c r="AL63" s="148"/>
      <c r="AM63" s="148"/>
      <c r="AN63" s="148"/>
      <c r="AO63" s="148"/>
      <c r="AP63" s="148"/>
      <c r="AQ63" s="148"/>
      <c r="AR63" s="148"/>
      <c r="AS63" s="148"/>
      <c r="AT63" s="148"/>
      <c r="AU63" s="148"/>
      <c r="AV63" s="148"/>
      <c r="AW63" s="148"/>
      <c r="AX63" s="148"/>
    </row>
    <row r="64" spans="1:50" ht="15.6" outlineLevel="1" x14ac:dyDescent="0.3">
      <c r="A64" s="40"/>
      <c r="B64" s="109">
        <v>3</v>
      </c>
      <c r="C64" s="182"/>
      <c r="D64" s="183"/>
      <c r="E64" s="184"/>
      <c r="F64" s="31" t="str">
        <f t="shared" si="6"/>
        <v/>
      </c>
      <c r="G64" s="184"/>
      <c r="H64" s="31" t="str">
        <f t="shared" si="1"/>
        <v/>
      </c>
      <c r="I64" s="184"/>
      <c r="J64" s="31" t="str">
        <f>IFERROR(ROUND(IF(I64="Jā",$D$25/'Vispārīgā informācija'!$F$40,""),2),"")</f>
        <v/>
      </c>
      <c r="K64" s="184"/>
      <c r="L64" s="31" t="str">
        <f>IFERROR(ROUND(IF(K64="Jā",$D$26/'Vispārīgā informācija'!$F$40,""),2),"")</f>
        <v/>
      </c>
      <c r="M64" s="184"/>
      <c r="N64" s="31" t="str">
        <f>IFERROR(ROUND(IF(M64="Jā",$D$27/'Vispārīgā informācija'!$F$40,""),2),"")</f>
        <v/>
      </c>
      <c r="O64" s="184"/>
      <c r="P64" s="31" t="str">
        <f t="shared" si="2"/>
        <v/>
      </c>
      <c r="Q64" s="184"/>
      <c r="R64" s="31" t="str">
        <f t="shared" si="3"/>
        <v/>
      </c>
      <c r="S64" s="184"/>
      <c r="T64" s="31" t="str">
        <f t="shared" si="4"/>
        <v/>
      </c>
      <c r="U64" s="51">
        <f t="shared" si="7"/>
        <v>0</v>
      </c>
      <c r="V64" s="188"/>
      <c r="W64" s="189"/>
      <c r="X64" s="190"/>
      <c r="Y64" s="191"/>
      <c r="Z64" s="308" t="str">
        <f>IF('Cenas aprēķins'!$E$22="Jā",IFERROR(IF(V64="Attiecināt uz stundām",U64*Y64,IF(V64="Attiecināt uz mēnesi",U64*Y64,IF(V64="Attiecināt uz reizi","N/A",""))),""),"")</f>
        <v/>
      </c>
      <c r="AA64" s="309" t="str">
        <f>IF('Cenas aprēķins'!$F$22="Jā",IFERROR(IF(V64="Attiecināt uz stundām",U64*Y64*$AA$59,IF(V64="Attiecināt uz reizi","N/A",IF(V64="Attiecināt uz mēnesi",U64*Y64*$AC$59/'Vispārīgā informācija'!$E$41/8*$AA$59,""))),""),"")</f>
        <v/>
      </c>
      <c r="AB64" s="310"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1" t="str">
        <f>IF('Cenas aprēķins'!$H$22="Jā",IFERROR(IF(V64="Attiecināt uz stundām",U64*Y64*$AC$59,IF(V64="Attiecināt uz mēnesi",U64*Y64*$AC$59,IF(V64="Attiecināt uz reizi",U64*W64*X64*Y64,""))),""),"")</f>
        <v/>
      </c>
      <c r="AD64" s="308" t="str">
        <f>IF('Cenas aprēķins'!$I$22="Jā",IFERROR(IF(V64="Attiecināt uz stundām",U64*$AD$59*Y64,IF(V64="Attiecināt uz reizi",U64*W64*Y64,IF(V64="Attiecināt uz mēnesi","N/A",""))),""),"")</f>
        <v/>
      </c>
      <c r="AE64" s="174" t="str">
        <f t="shared" si="5"/>
        <v/>
      </c>
      <c r="AF64" s="40"/>
      <c r="AG64" s="40"/>
      <c r="AH64" s="40"/>
      <c r="AI64" s="148"/>
      <c r="AJ64" s="148"/>
      <c r="AK64" s="148"/>
      <c r="AL64" s="148"/>
      <c r="AM64" s="148"/>
      <c r="AN64" s="148"/>
      <c r="AO64" s="148"/>
      <c r="AP64" s="148"/>
      <c r="AQ64" s="148"/>
      <c r="AR64" s="148"/>
      <c r="AS64" s="148"/>
      <c r="AT64" s="148"/>
      <c r="AU64" s="148"/>
      <c r="AV64" s="148"/>
      <c r="AW64" s="148"/>
      <c r="AX64" s="148"/>
    </row>
    <row r="65" spans="1:50" ht="15.6" outlineLevel="1" x14ac:dyDescent="0.3">
      <c r="A65" s="40"/>
      <c r="B65" s="109">
        <v>4</v>
      </c>
      <c r="C65" s="182"/>
      <c r="D65" s="183"/>
      <c r="E65" s="184"/>
      <c r="F65" s="31" t="str">
        <f t="shared" si="6"/>
        <v/>
      </c>
      <c r="G65" s="184"/>
      <c r="H65" s="31" t="str">
        <f t="shared" si="1"/>
        <v/>
      </c>
      <c r="I65" s="184"/>
      <c r="J65" s="31" t="str">
        <f>IFERROR(ROUND(IF(I65="Jā",$D$25/'Vispārīgā informācija'!$F$40,""),2),"")</f>
        <v/>
      </c>
      <c r="K65" s="184"/>
      <c r="L65" s="31" t="str">
        <f>IFERROR(ROUND(IF(K65="Jā",$D$26/'Vispārīgā informācija'!$F$40,""),2),"")</f>
        <v/>
      </c>
      <c r="M65" s="184"/>
      <c r="N65" s="31" t="str">
        <f>IFERROR(ROUND(IF(M65="Jā",$D$27/'Vispārīgā informācija'!$F$40,""),2),"")</f>
        <v/>
      </c>
      <c r="O65" s="184"/>
      <c r="P65" s="31" t="str">
        <f t="shared" si="2"/>
        <v/>
      </c>
      <c r="Q65" s="184"/>
      <c r="R65" s="31" t="str">
        <f t="shared" si="3"/>
        <v/>
      </c>
      <c r="S65" s="184"/>
      <c r="T65" s="31" t="str">
        <f t="shared" si="4"/>
        <v/>
      </c>
      <c r="U65" s="51">
        <f t="shared" si="7"/>
        <v>0</v>
      </c>
      <c r="V65" s="188"/>
      <c r="W65" s="189"/>
      <c r="X65" s="190"/>
      <c r="Y65" s="191"/>
      <c r="Z65" s="308" t="str">
        <f>IF('Cenas aprēķins'!$E$22="Jā",IFERROR(IF(V65="Attiecināt uz stundām",U65*Y65,IF(V65="Attiecināt uz mēnesi",U65*Y65,IF(V65="Attiecināt uz reizi","N/A",""))),""),"")</f>
        <v/>
      </c>
      <c r="AA65" s="309" t="str">
        <f>IF('Cenas aprēķins'!$F$22="Jā",IFERROR(IF(V65="Attiecināt uz stundām",U65*Y65*$AA$59,IF(V65="Attiecināt uz reizi","N/A",IF(V65="Attiecināt uz mēnesi",U65*Y65*$AC$59/'Vispārīgā informācija'!$E$41/8*$AA$59,""))),""),"")</f>
        <v/>
      </c>
      <c r="AB65" s="310"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1" t="str">
        <f>IF('Cenas aprēķins'!$H$22="Jā",IFERROR(IF(V65="Attiecināt uz stundām",U65*Y65*$AC$59,IF(V65="Attiecināt uz mēnesi",U65*Y65*$AC$59,IF(V65="Attiecināt uz reizi",U65*W65*X65*Y65,""))),""),"")</f>
        <v/>
      </c>
      <c r="AD65" s="308" t="str">
        <f>IF('Cenas aprēķins'!$I$22="Jā",IFERROR(IF(V65="Attiecināt uz stundām",U65*$AD$59*Y65,IF(V65="Attiecināt uz reizi",U65*W65*Y65,IF(V65="Attiecināt uz mēnesi","N/A",""))),""),"")</f>
        <v/>
      </c>
      <c r="AE65" s="174" t="str">
        <f t="shared" si="5"/>
        <v/>
      </c>
      <c r="AF65" s="40"/>
      <c r="AG65" s="40"/>
      <c r="AH65" s="40"/>
      <c r="AI65" s="148"/>
      <c r="AJ65" s="148"/>
      <c r="AK65" s="148"/>
      <c r="AL65" s="148"/>
      <c r="AM65" s="148"/>
      <c r="AN65" s="148"/>
      <c r="AO65" s="148"/>
      <c r="AP65" s="148"/>
      <c r="AQ65" s="148"/>
      <c r="AR65" s="148"/>
      <c r="AS65" s="148"/>
      <c r="AT65" s="148"/>
      <c r="AU65" s="148"/>
      <c r="AV65" s="148"/>
      <c r="AW65" s="148"/>
      <c r="AX65" s="148"/>
    </row>
    <row r="66" spans="1:50" ht="15.6" outlineLevel="1" x14ac:dyDescent="0.3">
      <c r="A66" s="40"/>
      <c r="B66" s="109">
        <v>5</v>
      </c>
      <c r="C66" s="182"/>
      <c r="D66" s="183"/>
      <c r="E66" s="184"/>
      <c r="F66" s="31" t="str">
        <f t="shared" si="6"/>
        <v/>
      </c>
      <c r="G66" s="184"/>
      <c r="H66" s="31" t="str">
        <f t="shared" si="1"/>
        <v/>
      </c>
      <c r="I66" s="184"/>
      <c r="J66" s="31" t="str">
        <f>IFERROR(ROUND(IF(I66="Jā",$D$25/'Vispārīgā informācija'!$F$40,""),2),"")</f>
        <v/>
      </c>
      <c r="K66" s="184"/>
      <c r="L66" s="31" t="str">
        <f>IFERROR(ROUND(IF(K66="Jā",$D$26/'Vispārīgā informācija'!$F$40,""),2),"")</f>
        <v/>
      </c>
      <c r="M66" s="184"/>
      <c r="N66" s="31" t="str">
        <f>IFERROR(ROUND(IF(M66="Jā",$D$27/'Vispārīgā informācija'!$F$40,""),2),"")</f>
        <v/>
      </c>
      <c r="O66" s="184"/>
      <c r="P66" s="31" t="str">
        <f t="shared" si="2"/>
        <v/>
      </c>
      <c r="Q66" s="184"/>
      <c r="R66" s="31" t="str">
        <f t="shared" si="3"/>
        <v/>
      </c>
      <c r="S66" s="184"/>
      <c r="T66" s="31" t="str">
        <f t="shared" si="4"/>
        <v/>
      </c>
      <c r="U66" s="51">
        <f t="shared" si="7"/>
        <v>0</v>
      </c>
      <c r="V66" s="188"/>
      <c r="W66" s="189"/>
      <c r="X66" s="190"/>
      <c r="Y66" s="191"/>
      <c r="Z66" s="308" t="str">
        <f>IF('Cenas aprēķins'!$E$22="Jā",IFERROR(IF(V66="Attiecināt uz stundām",U66*Y66,IF(V66="Attiecināt uz mēnesi",U66*Y66,IF(V66="Attiecināt uz reizi","N/A",""))),""),"")</f>
        <v/>
      </c>
      <c r="AA66" s="309" t="str">
        <f>IF('Cenas aprēķins'!$F$22="Jā",IFERROR(IF(V66="Attiecināt uz stundām",U66*Y66*$AA$59,IF(V66="Attiecināt uz reizi","N/A",IF(V66="Attiecināt uz mēnesi",U66*Y66*$AC$59/'Vispārīgā informācija'!$E$41/8*$AA$59,""))),""),"")</f>
        <v/>
      </c>
      <c r="AB66" s="310"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1" t="str">
        <f>IF('Cenas aprēķins'!$H$22="Jā",IFERROR(IF(V66="Attiecināt uz stundām",U66*Y66*$AC$59,IF(V66="Attiecināt uz mēnesi",U66*Y66*$AC$59,IF(V66="Attiecināt uz reizi",U66*W66*X66*Y66,""))),""),"")</f>
        <v/>
      </c>
      <c r="AD66" s="308" t="str">
        <f>IF('Cenas aprēķins'!$I$22="Jā",IFERROR(IF(V66="Attiecināt uz stundām",U66*$AD$59*Y66,IF(V66="Attiecināt uz reizi",U66*W66*Y66,IF(V66="Attiecināt uz mēnesi","N/A",""))),""),"")</f>
        <v/>
      </c>
      <c r="AE66" s="174" t="str">
        <f t="shared" si="5"/>
        <v/>
      </c>
      <c r="AF66" s="40"/>
      <c r="AG66" s="40"/>
      <c r="AH66" s="40"/>
      <c r="AI66" s="148"/>
      <c r="AJ66" s="148"/>
      <c r="AK66" s="148"/>
      <c r="AL66" s="148"/>
      <c r="AM66" s="148"/>
      <c r="AN66" s="148"/>
      <c r="AO66" s="148"/>
      <c r="AP66" s="148"/>
      <c r="AQ66" s="148"/>
      <c r="AR66" s="148"/>
      <c r="AS66" s="148"/>
      <c r="AT66" s="148"/>
      <c r="AU66" s="148"/>
      <c r="AV66" s="148"/>
      <c r="AW66" s="148"/>
      <c r="AX66" s="148"/>
    </row>
    <row r="67" spans="1:50" ht="15.6" outlineLevel="1" x14ac:dyDescent="0.3">
      <c r="A67" s="40"/>
      <c r="B67" s="109">
        <v>6</v>
      </c>
      <c r="C67" s="182"/>
      <c r="D67" s="183"/>
      <c r="E67" s="184"/>
      <c r="F67" s="31" t="str">
        <f t="shared" si="6"/>
        <v/>
      </c>
      <c r="G67" s="184"/>
      <c r="H67" s="31" t="str">
        <f t="shared" si="1"/>
        <v/>
      </c>
      <c r="I67" s="184"/>
      <c r="J67" s="31" t="str">
        <f>IFERROR(ROUND(IF(I67="Jā",$D$25/'Vispārīgā informācija'!$F$40,""),2),"")</f>
        <v/>
      </c>
      <c r="K67" s="184"/>
      <c r="L67" s="31" t="str">
        <f>IFERROR(ROUND(IF(K67="Jā",$D$26/'Vispārīgā informācija'!$F$40,""),2),"")</f>
        <v/>
      </c>
      <c r="M67" s="184"/>
      <c r="N67" s="31" t="str">
        <f>IFERROR(ROUND(IF(M67="Jā",$D$27/'Vispārīgā informācija'!$F$40,""),2),"")</f>
        <v/>
      </c>
      <c r="O67" s="184"/>
      <c r="P67" s="31" t="str">
        <f t="shared" si="2"/>
        <v/>
      </c>
      <c r="Q67" s="184"/>
      <c r="R67" s="31" t="str">
        <f t="shared" si="3"/>
        <v/>
      </c>
      <c r="S67" s="184"/>
      <c r="T67" s="31" t="str">
        <f t="shared" si="4"/>
        <v/>
      </c>
      <c r="U67" s="51">
        <f t="shared" si="7"/>
        <v>0</v>
      </c>
      <c r="V67" s="188"/>
      <c r="W67" s="189"/>
      <c r="X67" s="190"/>
      <c r="Y67" s="191"/>
      <c r="Z67" s="308" t="str">
        <f>IF('Cenas aprēķins'!$E$22="Jā",IFERROR(IF(V67="Attiecināt uz stundām",U67*Y67,IF(V67="Attiecināt uz mēnesi",U67*Y67,IF(V67="Attiecināt uz reizi","N/A",""))),""),"")</f>
        <v/>
      </c>
      <c r="AA67" s="309" t="str">
        <f>IF('Cenas aprēķins'!$F$22="Jā",IFERROR(IF(V67="Attiecināt uz stundām",U67*Y67*$AA$59,IF(V67="Attiecināt uz reizi","N/A",IF(V67="Attiecināt uz mēnesi",U67*Y67*$AC$59/'Vispārīgā informācija'!$E$41/8*$AA$59,""))),""),"")</f>
        <v/>
      </c>
      <c r="AB67" s="310"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1" t="str">
        <f>IF('Cenas aprēķins'!$H$22="Jā",IFERROR(IF(V67="Attiecināt uz stundām",U67*Y67*$AC$59,IF(V67="Attiecināt uz mēnesi",U67*Y67*$AC$59,IF(V67="Attiecināt uz reizi",U67*W67*X67*Y67,""))),""),"")</f>
        <v/>
      </c>
      <c r="AD67" s="308" t="str">
        <f>IF('Cenas aprēķins'!$I$22="Jā",IFERROR(IF(V67="Attiecināt uz stundām",U67*$AD$59*Y67,IF(V67="Attiecināt uz reizi",U67*W67*Y67,IF(V67="Attiecināt uz mēnesi","N/A",""))),""),"")</f>
        <v/>
      </c>
      <c r="AE67" s="174" t="str">
        <f t="shared" si="5"/>
        <v/>
      </c>
      <c r="AF67" s="40"/>
      <c r="AG67" s="40"/>
      <c r="AH67" s="40"/>
    </row>
    <row r="68" spans="1:50" ht="15.6" outlineLevel="1" x14ac:dyDescent="0.3">
      <c r="A68" s="40"/>
      <c r="B68" s="109">
        <v>7</v>
      </c>
      <c r="C68" s="182"/>
      <c r="D68" s="183"/>
      <c r="E68" s="184"/>
      <c r="F68" s="31" t="str">
        <f t="shared" si="6"/>
        <v/>
      </c>
      <c r="G68" s="184"/>
      <c r="H68" s="31" t="str">
        <f t="shared" si="1"/>
        <v/>
      </c>
      <c r="I68" s="184"/>
      <c r="J68" s="31" t="str">
        <f>IFERROR(ROUND(IF(I68="Jā",$D$25/'Vispārīgā informācija'!$F$40,""),2),"")</f>
        <v/>
      </c>
      <c r="K68" s="184"/>
      <c r="L68" s="31" t="str">
        <f>IFERROR(ROUND(IF(K68="Jā",$D$26/'Vispārīgā informācija'!$F$40,""),2),"")</f>
        <v/>
      </c>
      <c r="M68" s="184"/>
      <c r="N68" s="31" t="str">
        <f>IFERROR(ROUND(IF(M68="Jā",$D$27/'Vispārīgā informācija'!$F$40,""),2),"")</f>
        <v/>
      </c>
      <c r="O68" s="184"/>
      <c r="P68" s="31" t="str">
        <f t="shared" si="2"/>
        <v/>
      </c>
      <c r="Q68" s="184"/>
      <c r="R68" s="31" t="str">
        <f t="shared" si="3"/>
        <v/>
      </c>
      <c r="S68" s="184"/>
      <c r="T68" s="31" t="str">
        <f t="shared" si="4"/>
        <v/>
      </c>
      <c r="U68" s="51">
        <f t="shared" si="7"/>
        <v>0</v>
      </c>
      <c r="V68" s="188"/>
      <c r="W68" s="189"/>
      <c r="X68" s="190"/>
      <c r="Y68" s="191"/>
      <c r="Z68" s="308" t="str">
        <f>IF('Cenas aprēķins'!$E$22="Jā",IFERROR(IF(V68="Attiecināt uz stundām",U68*Y68,IF(V68="Attiecināt uz mēnesi",U68*Y68,IF(V68="Attiecināt uz reizi","N/A",""))),""),"")</f>
        <v/>
      </c>
      <c r="AA68" s="309" t="str">
        <f>IF('Cenas aprēķins'!$F$22="Jā",IFERROR(IF(V68="Attiecināt uz stundām",U68*Y68*$AA$59,IF(V68="Attiecināt uz reizi","N/A",IF(V68="Attiecināt uz mēnesi",U68*Y68*$AC$59/'Vispārīgā informācija'!$E$41/8*$AA$59,""))),""),"")</f>
        <v/>
      </c>
      <c r="AB68" s="310"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1" t="str">
        <f>IF('Cenas aprēķins'!$H$22="Jā",IFERROR(IF(V68="Attiecināt uz stundām",U68*Y68*$AC$59,IF(V68="Attiecināt uz mēnesi",U68*Y68*$AC$59,IF(V68="Attiecināt uz reizi",U68*W68*X68*Y68,""))),""),"")</f>
        <v/>
      </c>
      <c r="AD68" s="308" t="str">
        <f>IF('Cenas aprēķins'!$I$22="Jā",IFERROR(IF(V68="Attiecināt uz stundām",U68*$AD$59*Y68,IF(V68="Attiecināt uz reizi",U68*W68*Y68,IF(V68="Attiecināt uz mēnesi","N/A",""))),""),"")</f>
        <v/>
      </c>
      <c r="AE68" s="174" t="str">
        <f t="shared" si="5"/>
        <v/>
      </c>
      <c r="AF68" s="40"/>
      <c r="AG68" s="40"/>
      <c r="AH68" s="40"/>
    </row>
    <row r="69" spans="1:50" ht="15.6" outlineLevel="1" x14ac:dyDescent="0.3">
      <c r="A69" s="40"/>
      <c r="B69" s="109">
        <v>8</v>
      </c>
      <c r="C69" s="182"/>
      <c r="D69" s="183"/>
      <c r="E69" s="184"/>
      <c r="F69" s="31" t="str">
        <f t="shared" si="6"/>
        <v/>
      </c>
      <c r="G69" s="184"/>
      <c r="H69" s="31" t="str">
        <f t="shared" si="1"/>
        <v/>
      </c>
      <c r="I69" s="184"/>
      <c r="J69" s="31" t="str">
        <f>IFERROR(ROUND(IF(I69="Jā",$D$25/'Vispārīgā informācija'!$F$40,""),2),"")</f>
        <v/>
      </c>
      <c r="K69" s="184"/>
      <c r="L69" s="31" t="str">
        <f>IFERROR(ROUND(IF(K69="Jā",$D$26/'Vispārīgā informācija'!$F$40,""),2),"")</f>
        <v/>
      </c>
      <c r="M69" s="184"/>
      <c r="N69" s="31" t="str">
        <f>IFERROR(ROUND(IF(M69="Jā",$D$27/'Vispārīgā informācija'!$F$40,""),2),"")</f>
        <v/>
      </c>
      <c r="O69" s="184"/>
      <c r="P69" s="31" t="str">
        <f t="shared" si="2"/>
        <v/>
      </c>
      <c r="Q69" s="184"/>
      <c r="R69" s="31" t="str">
        <f t="shared" si="3"/>
        <v/>
      </c>
      <c r="S69" s="184"/>
      <c r="T69" s="31" t="str">
        <f t="shared" si="4"/>
        <v/>
      </c>
      <c r="U69" s="51">
        <f t="shared" si="7"/>
        <v>0</v>
      </c>
      <c r="V69" s="188"/>
      <c r="W69" s="189"/>
      <c r="X69" s="190"/>
      <c r="Y69" s="191"/>
      <c r="Z69" s="308" t="str">
        <f>IF('Cenas aprēķins'!$E$22="Jā",IFERROR(IF(V69="Attiecināt uz stundām",U69*Y69,IF(V69="Attiecināt uz mēnesi",U69*Y69,IF(V69="Attiecināt uz reizi","N/A",""))),""),"")</f>
        <v/>
      </c>
      <c r="AA69" s="309" t="str">
        <f>IF('Cenas aprēķins'!$F$22="Jā",IFERROR(IF(V69="Attiecināt uz stundām",U69*Y69*$AA$59,IF(V69="Attiecināt uz reizi","N/A",IF(V69="Attiecināt uz mēnesi",U69*Y69*$AC$59/'Vispārīgā informācija'!$E$41/8*$AA$59,""))),""),"")</f>
        <v/>
      </c>
      <c r="AB69" s="310"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1" t="str">
        <f>IF('Cenas aprēķins'!$H$22="Jā",IFERROR(IF(V69="Attiecināt uz stundām",U69*Y69*$AC$59,IF(V69="Attiecināt uz mēnesi",U69*Y69*$AC$59,IF(V69="Attiecināt uz reizi",U69*W69*X69*Y69,""))),""),"")</f>
        <v/>
      </c>
      <c r="AD69" s="308" t="str">
        <f>IF('Cenas aprēķins'!$I$22="Jā",IFERROR(IF(V69="Attiecināt uz stundām",U69*$AD$59*Y69,IF(V69="Attiecināt uz reizi",U69*W69*Y69,IF(V69="Attiecināt uz mēnesi","N/A",""))),""),"")</f>
        <v/>
      </c>
      <c r="AE69" s="174" t="str">
        <f t="shared" si="5"/>
        <v/>
      </c>
      <c r="AF69" s="40"/>
      <c r="AG69" s="40"/>
      <c r="AH69" s="40"/>
    </row>
    <row r="70" spans="1:50" ht="15.6" outlineLevel="1" x14ac:dyDescent="0.3">
      <c r="A70" s="40"/>
      <c r="B70" s="109">
        <v>9</v>
      </c>
      <c r="C70" s="182"/>
      <c r="D70" s="183"/>
      <c r="E70" s="184"/>
      <c r="F70" s="31" t="str">
        <f t="shared" si="6"/>
        <v/>
      </c>
      <c r="G70" s="184"/>
      <c r="H70" s="31" t="str">
        <f t="shared" si="1"/>
        <v/>
      </c>
      <c r="I70" s="184"/>
      <c r="J70" s="31" t="str">
        <f>IFERROR(ROUND(IF(I70="Jā",$D$25/'Vispārīgā informācija'!$F$40,""),2),"")</f>
        <v/>
      </c>
      <c r="K70" s="184"/>
      <c r="L70" s="31" t="str">
        <f>IFERROR(ROUND(IF(K70="Jā",$D$26/'Vispārīgā informācija'!$F$40,""),2),"")</f>
        <v/>
      </c>
      <c r="M70" s="184"/>
      <c r="N70" s="31" t="str">
        <f>IFERROR(ROUND(IF(M70="Jā",$D$27/'Vispārīgā informācija'!$F$40,""),2),"")</f>
        <v/>
      </c>
      <c r="O70" s="184"/>
      <c r="P70" s="31" t="str">
        <f t="shared" si="2"/>
        <v/>
      </c>
      <c r="Q70" s="184"/>
      <c r="R70" s="31" t="str">
        <f t="shared" si="3"/>
        <v/>
      </c>
      <c r="S70" s="184"/>
      <c r="T70" s="31" t="str">
        <f t="shared" si="4"/>
        <v/>
      </c>
      <c r="U70" s="51">
        <f t="shared" si="7"/>
        <v>0</v>
      </c>
      <c r="V70" s="188"/>
      <c r="W70" s="189"/>
      <c r="X70" s="190"/>
      <c r="Y70" s="191"/>
      <c r="Z70" s="308" t="str">
        <f>IF('Cenas aprēķins'!$E$22="Jā",IFERROR(IF(V70="Attiecināt uz stundām",U70*Y70,IF(V70="Attiecināt uz mēnesi",U70*Y70,IF(V70="Attiecināt uz reizi","N/A",""))),""),"")</f>
        <v/>
      </c>
      <c r="AA70" s="309" t="str">
        <f>IF('Cenas aprēķins'!$F$22="Jā",IFERROR(IF(V70="Attiecināt uz stundām",U70*Y70*$AA$59,IF(V70="Attiecināt uz reizi","N/A",IF(V70="Attiecināt uz mēnesi",U70*Y70*$AC$59/'Vispārīgā informācija'!$E$41/8*$AA$59,""))),""),"")</f>
        <v/>
      </c>
      <c r="AB70" s="310"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1" t="str">
        <f>IF('Cenas aprēķins'!$H$22="Jā",IFERROR(IF(V70="Attiecināt uz stundām",U70*Y70*$AC$59,IF(V70="Attiecināt uz mēnesi",U70*Y70*$AC$59,IF(V70="Attiecināt uz reizi",U70*W70*X70*Y70,""))),""),"")</f>
        <v/>
      </c>
      <c r="AD70" s="308" t="str">
        <f>IF('Cenas aprēķins'!$I$22="Jā",IFERROR(IF(V70="Attiecināt uz stundām",U70*$AD$59*Y70,IF(V70="Attiecināt uz reizi",U70*W70*Y70,IF(V70="Attiecināt uz mēnesi","N/A",""))),""),"")</f>
        <v/>
      </c>
      <c r="AE70" s="174" t="str">
        <f t="shared" si="5"/>
        <v/>
      </c>
      <c r="AF70" s="40"/>
      <c r="AG70" s="40"/>
      <c r="AH70" s="40"/>
    </row>
    <row r="71" spans="1:50" ht="15.6" outlineLevel="1" x14ac:dyDescent="0.3">
      <c r="A71" s="40"/>
      <c r="B71" s="109">
        <v>10</v>
      </c>
      <c r="C71" s="182"/>
      <c r="D71" s="183"/>
      <c r="E71" s="184"/>
      <c r="F71" s="31" t="str">
        <f t="shared" si="6"/>
        <v/>
      </c>
      <c r="G71" s="184"/>
      <c r="H71" s="31" t="str">
        <f t="shared" si="1"/>
        <v/>
      </c>
      <c r="I71" s="184"/>
      <c r="J71" s="31" t="str">
        <f>IFERROR(ROUND(IF(I71="Jā",$D$25/'Vispārīgā informācija'!$F$40,""),2),"")</f>
        <v/>
      </c>
      <c r="K71" s="184"/>
      <c r="L71" s="31" t="str">
        <f>IFERROR(ROUND(IF(K71="Jā",$D$26/'Vispārīgā informācija'!$F$40,""),2),"")</f>
        <v/>
      </c>
      <c r="M71" s="184"/>
      <c r="N71" s="31" t="str">
        <f>IFERROR(ROUND(IF(M71="Jā",$D$27/'Vispārīgā informācija'!$F$40,""),2),"")</f>
        <v/>
      </c>
      <c r="O71" s="184"/>
      <c r="P71" s="31" t="str">
        <f t="shared" si="2"/>
        <v/>
      </c>
      <c r="Q71" s="184"/>
      <c r="R71" s="31" t="str">
        <f t="shared" si="3"/>
        <v/>
      </c>
      <c r="S71" s="184"/>
      <c r="T71" s="31" t="str">
        <f t="shared" si="4"/>
        <v/>
      </c>
      <c r="U71" s="51">
        <f t="shared" si="7"/>
        <v>0</v>
      </c>
      <c r="V71" s="188"/>
      <c r="W71" s="189"/>
      <c r="X71" s="190"/>
      <c r="Y71" s="191"/>
      <c r="Z71" s="308" t="str">
        <f>IF('Cenas aprēķins'!$E$22="Jā",IFERROR(IF(V71="Attiecināt uz stundām",U71*Y71,IF(V71="Attiecināt uz mēnesi",U71*Y71,IF(V71="Attiecināt uz reizi","N/A",""))),""),"")</f>
        <v/>
      </c>
      <c r="AA71" s="309" t="str">
        <f>IF('Cenas aprēķins'!$F$22="Jā",IFERROR(IF(V71="Attiecināt uz stundām",U71*Y71*$AA$59,IF(V71="Attiecināt uz reizi","N/A",IF(V71="Attiecināt uz mēnesi",U71*Y71*$AC$59/'Vispārīgā informācija'!$E$41/8*$AA$59,""))),""),"")</f>
        <v/>
      </c>
      <c r="AB71" s="310"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1" t="str">
        <f>IF('Cenas aprēķins'!$H$22="Jā",IFERROR(IF(V71="Attiecināt uz stundām",U71*Y71*$AC$59,IF(V71="Attiecināt uz mēnesi",U71*Y71*$AC$59,IF(V71="Attiecināt uz reizi",U71*W71*X71*Y71,""))),""),"")</f>
        <v/>
      </c>
      <c r="AD71" s="308" t="str">
        <f>IF('Cenas aprēķins'!$I$22="Jā",IFERROR(IF(V71="Attiecināt uz stundām",U71*$AD$59*Y71,IF(V71="Attiecināt uz reizi",U71*W71*Y71,IF(V71="Attiecināt uz mēnesi","N/A",""))),""),"")</f>
        <v/>
      </c>
      <c r="AE71" s="174" t="str">
        <f t="shared" si="5"/>
        <v/>
      </c>
      <c r="AF71" s="40"/>
      <c r="AG71" s="40"/>
      <c r="AH71" s="40"/>
    </row>
    <row r="72" spans="1:50" ht="15.6" outlineLevel="2" x14ac:dyDescent="0.3">
      <c r="A72" s="40"/>
      <c r="B72" s="109">
        <v>11</v>
      </c>
      <c r="C72" s="182"/>
      <c r="D72" s="183"/>
      <c r="E72" s="184"/>
      <c r="F72" s="31" t="str">
        <f t="shared" si="6"/>
        <v/>
      </c>
      <c r="G72" s="184"/>
      <c r="H72" s="31" t="str">
        <f t="shared" si="1"/>
        <v/>
      </c>
      <c r="I72" s="184"/>
      <c r="J72" s="31" t="str">
        <f>IFERROR(ROUND(IF(I72="Jā",$D$25/'Vispārīgā informācija'!$F$40,""),2),"")</f>
        <v/>
      </c>
      <c r="K72" s="184"/>
      <c r="L72" s="31" t="str">
        <f>IFERROR(ROUND(IF(K72="Jā",$D$26/'Vispārīgā informācija'!$F$40,""),2),"")</f>
        <v/>
      </c>
      <c r="M72" s="184"/>
      <c r="N72" s="31" t="str">
        <f>IFERROR(ROUND(IF(M72="Jā",$D$27/'Vispārīgā informācija'!$F$40,""),2),"")</f>
        <v/>
      </c>
      <c r="O72" s="184"/>
      <c r="P72" s="31" t="str">
        <f t="shared" si="2"/>
        <v/>
      </c>
      <c r="Q72" s="184"/>
      <c r="R72" s="31" t="str">
        <f t="shared" si="3"/>
        <v/>
      </c>
      <c r="S72" s="184"/>
      <c r="T72" s="31" t="str">
        <f t="shared" si="4"/>
        <v/>
      </c>
      <c r="U72" s="51">
        <f t="shared" si="7"/>
        <v>0</v>
      </c>
      <c r="V72" s="188"/>
      <c r="W72" s="189"/>
      <c r="X72" s="190"/>
      <c r="Y72" s="191"/>
      <c r="Z72" s="308" t="str">
        <f>IF('Cenas aprēķins'!$E$22="Jā",IFERROR(IF(V72="Attiecināt uz stundām",U72*Y72,IF(V72="Attiecināt uz mēnesi",U72*Y72,IF(V72="Attiecināt uz reizi","N/A",""))),""),"")</f>
        <v/>
      </c>
      <c r="AA72" s="309" t="str">
        <f>IF('Cenas aprēķins'!$F$22="Jā",IFERROR(IF(V72="Attiecināt uz stundām",U72*Y72*$AA$59,IF(V72="Attiecināt uz reizi","N/A",IF(V72="Attiecināt uz mēnesi",U72*Y72*$AC$59/'Vispārīgā informācija'!$E$41/8*$AA$59,""))),""),"")</f>
        <v/>
      </c>
      <c r="AB72" s="310"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1" t="str">
        <f>IF('Cenas aprēķins'!$H$22="Jā",IFERROR(IF(V72="Attiecināt uz stundām",U72*Y72*$AC$59,IF(V72="Attiecināt uz mēnesi",U72*Y72*$AC$59,IF(V72="Attiecināt uz reizi",U72*W72*X72*Y72,""))),""),"")</f>
        <v/>
      </c>
      <c r="AD72" s="308" t="str">
        <f>IF('Cenas aprēķins'!$I$22="Jā",IFERROR(IF(V72="Attiecināt uz stundām",U72*$AD$59*Y72,IF(V72="Attiecināt uz reizi",U72*W72*Y72,IF(V72="Attiecināt uz mēnesi","N/A",""))),""),"")</f>
        <v/>
      </c>
      <c r="AE72" s="174" t="str">
        <f t="shared" si="5"/>
        <v/>
      </c>
      <c r="AF72" s="40"/>
      <c r="AG72" s="40"/>
      <c r="AH72" s="40"/>
    </row>
    <row r="73" spans="1:50" ht="15.6" outlineLevel="2" x14ac:dyDescent="0.3">
      <c r="A73" s="40"/>
      <c r="B73" s="109">
        <v>12</v>
      </c>
      <c r="C73" s="182"/>
      <c r="D73" s="183"/>
      <c r="E73" s="184"/>
      <c r="F73" s="31" t="str">
        <f t="shared" si="6"/>
        <v/>
      </c>
      <c r="G73" s="184"/>
      <c r="H73" s="31" t="str">
        <f t="shared" si="1"/>
        <v/>
      </c>
      <c r="I73" s="184"/>
      <c r="J73" s="31" t="str">
        <f>IFERROR(ROUND(IF(I73="Jā",$D$25/'Vispārīgā informācija'!$F$40,""),2),"")</f>
        <v/>
      </c>
      <c r="K73" s="184"/>
      <c r="L73" s="31" t="str">
        <f>IFERROR(ROUND(IF(K73="Jā",$D$26/'Vispārīgā informācija'!$F$40,""),2),"")</f>
        <v/>
      </c>
      <c r="M73" s="184"/>
      <c r="N73" s="31" t="str">
        <f>IFERROR(ROUND(IF(M73="Jā",$D$27/'Vispārīgā informācija'!$F$40,""),2),"")</f>
        <v/>
      </c>
      <c r="O73" s="184"/>
      <c r="P73" s="31" t="str">
        <f t="shared" si="2"/>
        <v/>
      </c>
      <c r="Q73" s="184"/>
      <c r="R73" s="31" t="str">
        <f t="shared" si="3"/>
        <v/>
      </c>
      <c r="S73" s="184"/>
      <c r="T73" s="31" t="str">
        <f t="shared" si="4"/>
        <v/>
      </c>
      <c r="U73" s="51">
        <f t="shared" si="7"/>
        <v>0</v>
      </c>
      <c r="V73" s="188"/>
      <c r="W73" s="189"/>
      <c r="X73" s="190"/>
      <c r="Y73" s="191"/>
      <c r="Z73" s="308" t="str">
        <f>IF('Cenas aprēķins'!$E$22="Jā",IFERROR(IF(V73="Attiecināt uz stundām",U73*Y73,IF(V73="Attiecināt uz mēnesi",U73*Y73,IF(V73="Attiecināt uz reizi","N/A",""))),""),"")</f>
        <v/>
      </c>
      <c r="AA73" s="309" t="str">
        <f>IF('Cenas aprēķins'!$F$22="Jā",IFERROR(IF(V73="Attiecināt uz stundām",U73*Y73*$AA$59,IF(V73="Attiecināt uz reizi","N/A",IF(V73="Attiecināt uz mēnesi",U73*Y73*$AC$59/'Vispārīgā informācija'!$E$41/8*$AA$59,""))),""),"")</f>
        <v/>
      </c>
      <c r="AB73" s="310"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1" t="str">
        <f>IF('Cenas aprēķins'!$H$22="Jā",IFERROR(IF(V73="Attiecināt uz stundām",U73*Y73*$AC$59,IF(V73="Attiecināt uz mēnesi",U73*Y73*$AC$59,IF(V73="Attiecināt uz reizi",U73*W73*X73*Y73,""))),""),"")</f>
        <v/>
      </c>
      <c r="AD73" s="308" t="str">
        <f>IF('Cenas aprēķins'!$I$22="Jā",IFERROR(IF(V73="Attiecināt uz stundām",U73*$AD$59*Y73,IF(V73="Attiecināt uz reizi",U73*W73*Y73,IF(V73="Attiecināt uz mēnesi","N/A",""))),""),"")</f>
        <v/>
      </c>
      <c r="AE73" s="174" t="str">
        <f t="shared" si="5"/>
        <v/>
      </c>
      <c r="AF73" s="40"/>
      <c r="AG73" s="40"/>
      <c r="AH73" s="40"/>
    </row>
    <row r="74" spans="1:50" ht="15.6" outlineLevel="2" x14ac:dyDescent="0.3">
      <c r="A74" s="40"/>
      <c r="B74" s="109">
        <v>13</v>
      </c>
      <c r="C74" s="182"/>
      <c r="D74" s="183"/>
      <c r="E74" s="184"/>
      <c r="F74" s="31" t="str">
        <f t="shared" si="6"/>
        <v/>
      </c>
      <c r="G74" s="184"/>
      <c r="H74" s="31" t="str">
        <f t="shared" si="1"/>
        <v/>
      </c>
      <c r="I74" s="184"/>
      <c r="J74" s="31" t="str">
        <f>IFERROR(ROUND(IF(I74="Jā",$D$25/'Vispārīgā informācija'!$F$40,""),2),"")</f>
        <v/>
      </c>
      <c r="K74" s="184"/>
      <c r="L74" s="31" t="str">
        <f>IFERROR(ROUND(IF(K74="Jā",$D$26/'Vispārīgā informācija'!$F$40,""),2),"")</f>
        <v/>
      </c>
      <c r="M74" s="184"/>
      <c r="N74" s="31" t="str">
        <f>IFERROR(ROUND(IF(M74="Jā",$D$27/'Vispārīgā informācija'!$F$40,""),2),"")</f>
        <v/>
      </c>
      <c r="O74" s="184"/>
      <c r="P74" s="31" t="str">
        <f t="shared" si="2"/>
        <v/>
      </c>
      <c r="Q74" s="184"/>
      <c r="R74" s="31" t="str">
        <f t="shared" si="3"/>
        <v/>
      </c>
      <c r="S74" s="184"/>
      <c r="T74" s="31" t="str">
        <f t="shared" si="4"/>
        <v/>
      </c>
      <c r="U74" s="51">
        <f t="shared" si="7"/>
        <v>0</v>
      </c>
      <c r="V74" s="188"/>
      <c r="W74" s="189"/>
      <c r="X74" s="190"/>
      <c r="Y74" s="191"/>
      <c r="Z74" s="308" t="str">
        <f>IF('Cenas aprēķins'!$E$22="Jā",IFERROR(IF(V74="Attiecināt uz stundām",U74*Y74,IF(V74="Attiecināt uz mēnesi",U74*Y74,IF(V74="Attiecināt uz reizi","N/A",""))),""),"")</f>
        <v/>
      </c>
      <c r="AA74" s="309" t="str">
        <f>IF('Cenas aprēķins'!$F$22="Jā",IFERROR(IF(V74="Attiecināt uz stundām",U74*Y74*$AA$59,IF(V74="Attiecināt uz reizi","N/A",IF(V74="Attiecināt uz mēnesi",U74*Y74*$AC$59/'Vispārīgā informācija'!$E$41/8*$AA$59,""))),""),"")</f>
        <v/>
      </c>
      <c r="AB74" s="310"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1" t="str">
        <f>IF('Cenas aprēķins'!$H$22="Jā",IFERROR(IF(V74="Attiecināt uz stundām",U74*Y74*$AC$59,IF(V74="Attiecināt uz mēnesi",U74*Y74*$AC$59,IF(V74="Attiecināt uz reizi",U74*W74*X74*Y74,""))),""),"")</f>
        <v/>
      </c>
      <c r="AD74" s="308" t="str">
        <f>IF('Cenas aprēķins'!$I$22="Jā",IFERROR(IF(V74="Attiecināt uz stundām",U74*$AD$59*Y74,IF(V74="Attiecināt uz reizi",U74*W74*Y74,IF(V74="Attiecināt uz mēnesi","N/A",""))),""),"")</f>
        <v/>
      </c>
      <c r="AE74" s="174" t="str">
        <f t="shared" si="5"/>
        <v/>
      </c>
      <c r="AF74" s="40"/>
      <c r="AG74" s="40"/>
      <c r="AH74" s="40"/>
    </row>
    <row r="75" spans="1:50" ht="15.6" outlineLevel="2" x14ac:dyDescent="0.3">
      <c r="A75" s="40"/>
      <c r="B75" s="109">
        <v>14</v>
      </c>
      <c r="C75" s="182"/>
      <c r="D75" s="183"/>
      <c r="E75" s="184"/>
      <c r="F75" s="31" t="str">
        <f t="shared" si="6"/>
        <v/>
      </c>
      <c r="G75" s="184"/>
      <c r="H75" s="31" t="str">
        <f t="shared" si="1"/>
        <v/>
      </c>
      <c r="I75" s="184"/>
      <c r="J75" s="31" t="str">
        <f>IFERROR(ROUND(IF(I75="Jā",$D$25/'Vispārīgā informācija'!$F$40,""),2),"")</f>
        <v/>
      </c>
      <c r="K75" s="184"/>
      <c r="L75" s="31" t="str">
        <f>IFERROR(ROUND(IF(K75="Jā",$D$26/'Vispārīgā informācija'!$F$40,""),2),"")</f>
        <v/>
      </c>
      <c r="M75" s="184"/>
      <c r="N75" s="31" t="str">
        <f>IFERROR(ROUND(IF(M75="Jā",$D$27/'Vispārīgā informācija'!$F$40,""),2),"")</f>
        <v/>
      </c>
      <c r="O75" s="184"/>
      <c r="P75" s="31" t="str">
        <f t="shared" si="2"/>
        <v/>
      </c>
      <c r="Q75" s="184"/>
      <c r="R75" s="31" t="str">
        <f t="shared" si="3"/>
        <v/>
      </c>
      <c r="S75" s="184"/>
      <c r="T75" s="31" t="str">
        <f t="shared" si="4"/>
        <v/>
      </c>
      <c r="U75" s="51">
        <f t="shared" si="7"/>
        <v>0</v>
      </c>
      <c r="V75" s="188"/>
      <c r="W75" s="189"/>
      <c r="X75" s="190"/>
      <c r="Y75" s="191"/>
      <c r="Z75" s="308" t="str">
        <f>IF('Cenas aprēķins'!$E$22="Jā",IFERROR(IF(V75="Attiecināt uz stundām",U75*Y75,IF(V75="Attiecināt uz mēnesi",U75*Y75,IF(V75="Attiecināt uz reizi","N/A",""))),""),"")</f>
        <v/>
      </c>
      <c r="AA75" s="309" t="str">
        <f>IF('Cenas aprēķins'!$F$22="Jā",IFERROR(IF(V75="Attiecināt uz stundām",U75*Y75*$AA$59,IF(V75="Attiecināt uz reizi","N/A",IF(V75="Attiecināt uz mēnesi",U75*Y75*$AC$59/'Vispārīgā informācija'!$E$41/8*$AA$59,""))),""),"")</f>
        <v/>
      </c>
      <c r="AB75" s="310"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1" t="str">
        <f>IF('Cenas aprēķins'!$H$22="Jā",IFERROR(IF(V75="Attiecināt uz stundām",U75*Y75*$AC$59,IF(V75="Attiecināt uz mēnesi",U75*Y75*$AC$59,IF(V75="Attiecināt uz reizi",U75*W75*X75*Y75,""))),""),"")</f>
        <v/>
      </c>
      <c r="AD75" s="308" t="str">
        <f>IF('Cenas aprēķins'!$I$22="Jā",IFERROR(IF(V75="Attiecināt uz stundām",U75*$AD$59*Y75,IF(V75="Attiecināt uz reizi",U75*W75*Y75,IF(V75="Attiecināt uz mēnesi","N/A",""))),""),"")</f>
        <v/>
      </c>
      <c r="AE75" s="174" t="str">
        <f t="shared" si="5"/>
        <v/>
      </c>
      <c r="AF75" s="40"/>
      <c r="AG75" s="40"/>
      <c r="AH75" s="40"/>
    </row>
    <row r="76" spans="1:50" ht="15.6" outlineLevel="2" x14ac:dyDescent="0.3">
      <c r="A76" s="40"/>
      <c r="B76" s="109">
        <v>15</v>
      </c>
      <c r="C76" s="182"/>
      <c r="D76" s="183"/>
      <c r="E76" s="184"/>
      <c r="F76" s="31" t="str">
        <f t="shared" si="6"/>
        <v/>
      </c>
      <c r="G76" s="184"/>
      <c r="H76" s="31" t="str">
        <f t="shared" si="1"/>
        <v/>
      </c>
      <c r="I76" s="184"/>
      <c r="J76" s="31" t="str">
        <f>IFERROR(ROUND(IF(I76="Jā",$D$25/'Vispārīgā informācija'!$F$40,""),2),"")</f>
        <v/>
      </c>
      <c r="K76" s="184"/>
      <c r="L76" s="31" t="str">
        <f>IFERROR(ROUND(IF(K76="Jā",$D$26/'Vispārīgā informācija'!$F$40,""),2),"")</f>
        <v/>
      </c>
      <c r="M76" s="184"/>
      <c r="N76" s="31" t="str">
        <f>IFERROR(ROUND(IF(M76="Jā",$D$27/'Vispārīgā informācija'!$F$40,""),2),"")</f>
        <v/>
      </c>
      <c r="O76" s="184"/>
      <c r="P76" s="31" t="str">
        <f t="shared" si="2"/>
        <v/>
      </c>
      <c r="Q76" s="184"/>
      <c r="R76" s="31" t="str">
        <f t="shared" si="3"/>
        <v/>
      </c>
      <c r="S76" s="184"/>
      <c r="T76" s="31" t="str">
        <f t="shared" si="4"/>
        <v/>
      </c>
      <c r="U76" s="51">
        <f t="shared" si="7"/>
        <v>0</v>
      </c>
      <c r="V76" s="188"/>
      <c r="W76" s="189"/>
      <c r="X76" s="190"/>
      <c r="Y76" s="191"/>
      <c r="Z76" s="308" t="str">
        <f>IF('Cenas aprēķins'!$E$22="Jā",IFERROR(IF(V76="Attiecināt uz stundām",U76*Y76,IF(V76="Attiecināt uz mēnesi",U76*Y76,IF(V76="Attiecināt uz reizi","N/A",""))),""),"")</f>
        <v/>
      </c>
      <c r="AA76" s="309" t="str">
        <f>IF('Cenas aprēķins'!$F$22="Jā",IFERROR(IF(V76="Attiecināt uz stundām",U76*Y76*$AA$59,IF(V76="Attiecināt uz reizi","N/A",IF(V76="Attiecināt uz mēnesi",U76*Y76*$AC$59/'Vispārīgā informācija'!$E$41/8*$AA$59,""))),""),"")</f>
        <v/>
      </c>
      <c r="AB76" s="310"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1" t="str">
        <f>IF('Cenas aprēķins'!$H$22="Jā",IFERROR(IF(V76="Attiecināt uz stundām",U76*Y76*$AC$59,IF(V76="Attiecināt uz mēnesi",U76*Y76*$AC$59,IF(V76="Attiecināt uz reizi",U76*W76*X76*Y76,""))),""),"")</f>
        <v/>
      </c>
      <c r="AD76" s="308" t="str">
        <f>IF('Cenas aprēķins'!$I$22="Jā",IFERROR(IF(V76="Attiecināt uz stundām",U76*$AD$59*Y76,IF(V76="Attiecināt uz reizi",U76*W76*Y76,IF(V76="Attiecināt uz mēnesi","N/A",""))),""),"")</f>
        <v/>
      </c>
      <c r="AE76" s="174" t="str">
        <f t="shared" si="5"/>
        <v/>
      </c>
      <c r="AF76" s="40"/>
      <c r="AG76" s="40"/>
      <c r="AH76" s="40"/>
    </row>
    <row r="77" spans="1:50" ht="15.6" outlineLevel="2" x14ac:dyDescent="0.3">
      <c r="A77" s="40"/>
      <c r="B77" s="109">
        <v>16</v>
      </c>
      <c r="C77" s="182"/>
      <c r="D77" s="183"/>
      <c r="E77" s="184"/>
      <c r="F77" s="31" t="str">
        <f t="shared" si="6"/>
        <v/>
      </c>
      <c r="G77" s="184"/>
      <c r="H77" s="31" t="str">
        <f t="shared" si="1"/>
        <v/>
      </c>
      <c r="I77" s="184"/>
      <c r="J77" s="31" t="str">
        <f>IFERROR(ROUND(IF(I77="Jā",$D$25/'Vispārīgā informācija'!$F$40,""),2),"")</f>
        <v/>
      </c>
      <c r="K77" s="184"/>
      <c r="L77" s="31" t="str">
        <f>IFERROR(ROUND(IF(K77="Jā",$D$26/'Vispārīgā informācija'!$F$40,""),2),"")</f>
        <v/>
      </c>
      <c r="M77" s="184"/>
      <c r="N77" s="31" t="str">
        <f>IFERROR(ROUND(IF(M77="Jā",$D$27/'Vispārīgā informācija'!$F$40,""),2),"")</f>
        <v/>
      </c>
      <c r="O77" s="184"/>
      <c r="P77" s="31" t="str">
        <f t="shared" si="2"/>
        <v/>
      </c>
      <c r="Q77" s="184"/>
      <c r="R77" s="31" t="str">
        <f t="shared" si="3"/>
        <v/>
      </c>
      <c r="S77" s="184"/>
      <c r="T77" s="31" t="str">
        <f t="shared" si="4"/>
        <v/>
      </c>
      <c r="U77" s="51">
        <f t="shared" si="7"/>
        <v>0</v>
      </c>
      <c r="V77" s="188"/>
      <c r="W77" s="189"/>
      <c r="X77" s="190"/>
      <c r="Y77" s="191"/>
      <c r="Z77" s="308" t="str">
        <f>IF('Cenas aprēķins'!$E$22="Jā",IFERROR(IF(V77="Attiecināt uz stundām",U77*Y77,IF(V77="Attiecināt uz mēnesi",U77*Y77,IF(V77="Attiecināt uz reizi","N/A",""))),""),"")</f>
        <v/>
      </c>
      <c r="AA77" s="309" t="str">
        <f>IF('Cenas aprēķins'!$F$22="Jā",IFERROR(IF(V77="Attiecināt uz stundām",U77*Y77*$AA$59,IF(V77="Attiecināt uz reizi","N/A",IF(V77="Attiecināt uz mēnesi",U77*Y77*$AC$59/'Vispārīgā informācija'!$E$41/8*$AA$59,""))),""),"")</f>
        <v/>
      </c>
      <c r="AB77" s="310"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1" t="str">
        <f>IF('Cenas aprēķins'!$H$22="Jā",IFERROR(IF(V77="Attiecināt uz stundām",U77*Y77*$AC$59,IF(V77="Attiecināt uz mēnesi",U77*Y77*$AC$59,IF(V77="Attiecināt uz reizi",U77*W77*X77*Y77,""))),""),"")</f>
        <v/>
      </c>
      <c r="AD77" s="308" t="str">
        <f>IF('Cenas aprēķins'!$I$22="Jā",IFERROR(IF(V77="Attiecināt uz stundām",U77*$AD$59*Y77,IF(V77="Attiecināt uz reizi",U77*W77*Y77,IF(V77="Attiecināt uz mēnesi","N/A",""))),""),"")</f>
        <v/>
      </c>
      <c r="AE77" s="174" t="str">
        <f t="shared" si="5"/>
        <v/>
      </c>
      <c r="AF77" s="40"/>
      <c r="AG77" s="40"/>
      <c r="AH77" s="40"/>
    </row>
    <row r="78" spans="1:50" ht="15.6" outlineLevel="2" x14ac:dyDescent="0.3">
      <c r="A78" s="40"/>
      <c r="B78" s="109">
        <v>17</v>
      </c>
      <c r="C78" s="182"/>
      <c r="D78" s="183"/>
      <c r="E78" s="184"/>
      <c r="F78" s="31" t="str">
        <f t="shared" si="6"/>
        <v/>
      </c>
      <c r="G78" s="184"/>
      <c r="H78" s="31" t="str">
        <f t="shared" si="1"/>
        <v/>
      </c>
      <c r="I78" s="184"/>
      <c r="J78" s="31" t="str">
        <f>IFERROR(ROUND(IF(I78="Jā",$D$25/'Vispārīgā informācija'!$F$40,""),2),"")</f>
        <v/>
      </c>
      <c r="K78" s="184"/>
      <c r="L78" s="31" t="str">
        <f>IFERROR(ROUND(IF(K78="Jā",$D$26/'Vispārīgā informācija'!$F$40,""),2),"")</f>
        <v/>
      </c>
      <c r="M78" s="184"/>
      <c r="N78" s="31" t="str">
        <f>IFERROR(ROUND(IF(M78="Jā",$D$27/'Vispārīgā informācija'!$F$40,""),2),"")</f>
        <v/>
      </c>
      <c r="O78" s="184"/>
      <c r="P78" s="31" t="str">
        <f t="shared" si="2"/>
        <v/>
      </c>
      <c r="Q78" s="184"/>
      <c r="R78" s="31" t="str">
        <f t="shared" si="3"/>
        <v/>
      </c>
      <c r="S78" s="184"/>
      <c r="T78" s="31" t="str">
        <f t="shared" si="4"/>
        <v/>
      </c>
      <c r="U78" s="51">
        <f t="shared" si="7"/>
        <v>0</v>
      </c>
      <c r="V78" s="188"/>
      <c r="W78" s="189"/>
      <c r="X78" s="190"/>
      <c r="Y78" s="191"/>
      <c r="Z78" s="308" t="str">
        <f>IF('Cenas aprēķins'!$E$22="Jā",IFERROR(IF(V78="Attiecināt uz stundām",U78*Y78,IF(V78="Attiecināt uz mēnesi",U78*Y78,IF(V78="Attiecināt uz reizi","N/A",""))),""),"")</f>
        <v/>
      </c>
      <c r="AA78" s="309" t="str">
        <f>IF('Cenas aprēķins'!$F$22="Jā",IFERROR(IF(V78="Attiecināt uz stundām",U78*Y78*$AA$59,IF(V78="Attiecināt uz reizi","N/A",IF(V78="Attiecināt uz mēnesi",U78*Y78*$AC$59/'Vispārīgā informācija'!$E$41/8*$AA$59,""))),""),"")</f>
        <v/>
      </c>
      <c r="AB78" s="310"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1" t="str">
        <f>IF('Cenas aprēķins'!$H$22="Jā",IFERROR(IF(V78="Attiecināt uz stundām",U78*Y78*$AC$59,IF(V78="Attiecināt uz mēnesi",U78*Y78*$AC$59,IF(V78="Attiecināt uz reizi",U78*W78*X78*Y78,""))),""),"")</f>
        <v/>
      </c>
      <c r="AD78" s="308" t="str">
        <f>IF('Cenas aprēķins'!$I$22="Jā",IFERROR(IF(V78="Attiecināt uz stundām",U78*$AD$59*Y78,IF(V78="Attiecināt uz reizi",U78*W78*Y78,IF(V78="Attiecināt uz mēnesi","N/A",""))),""),"")</f>
        <v/>
      </c>
      <c r="AE78" s="174" t="str">
        <f t="shared" si="5"/>
        <v/>
      </c>
      <c r="AF78" s="40"/>
      <c r="AG78" s="40"/>
      <c r="AH78" s="40"/>
    </row>
    <row r="79" spans="1:50" ht="15.6" outlineLevel="2" x14ac:dyDescent="0.3">
      <c r="A79" s="40"/>
      <c r="B79" s="109">
        <v>18</v>
      </c>
      <c r="C79" s="182"/>
      <c r="D79" s="183"/>
      <c r="E79" s="184"/>
      <c r="F79" s="31" t="str">
        <f t="shared" si="6"/>
        <v/>
      </c>
      <c r="G79" s="184"/>
      <c r="H79" s="31" t="str">
        <f t="shared" si="1"/>
        <v/>
      </c>
      <c r="I79" s="184"/>
      <c r="J79" s="31" t="str">
        <f>IFERROR(ROUND(IF(I79="Jā",$D$25/'Vispārīgā informācija'!$F$40,""),2),"")</f>
        <v/>
      </c>
      <c r="K79" s="184"/>
      <c r="L79" s="31" t="str">
        <f>IFERROR(ROUND(IF(K79="Jā",$D$26/'Vispārīgā informācija'!$F$40,""),2),"")</f>
        <v/>
      </c>
      <c r="M79" s="184"/>
      <c r="N79" s="31" t="str">
        <f>IFERROR(ROUND(IF(M79="Jā",$D$27/'Vispārīgā informācija'!$F$40,""),2),"")</f>
        <v/>
      </c>
      <c r="O79" s="184"/>
      <c r="P79" s="31" t="str">
        <f t="shared" si="2"/>
        <v/>
      </c>
      <c r="Q79" s="184"/>
      <c r="R79" s="31" t="str">
        <f t="shared" si="3"/>
        <v/>
      </c>
      <c r="S79" s="184"/>
      <c r="T79" s="31" t="str">
        <f t="shared" si="4"/>
        <v/>
      </c>
      <c r="U79" s="51">
        <f t="shared" si="7"/>
        <v>0</v>
      </c>
      <c r="V79" s="188"/>
      <c r="W79" s="189"/>
      <c r="X79" s="190"/>
      <c r="Y79" s="191"/>
      <c r="Z79" s="308" t="str">
        <f>IF('Cenas aprēķins'!$E$22="Jā",IFERROR(IF(V79="Attiecināt uz stundām",U79*Y79,IF(V79="Attiecināt uz mēnesi",U79*Y79,IF(V79="Attiecināt uz reizi","N/A",""))),""),"")</f>
        <v/>
      </c>
      <c r="AA79" s="309" t="str">
        <f>IF('Cenas aprēķins'!$F$22="Jā",IFERROR(IF(V79="Attiecināt uz stundām",U79*Y79*$AA$59,IF(V79="Attiecināt uz reizi","N/A",IF(V79="Attiecināt uz mēnesi",U79*Y79*$AC$59/'Vispārīgā informācija'!$E$41/8*$AA$59,""))),""),"")</f>
        <v/>
      </c>
      <c r="AB79" s="310"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1" t="str">
        <f>IF('Cenas aprēķins'!$H$22="Jā",IFERROR(IF(V79="Attiecināt uz stundām",U79*Y79*$AC$59,IF(V79="Attiecināt uz mēnesi",U79*Y79*$AC$59,IF(V79="Attiecināt uz reizi",U79*W79*X79*Y79,""))),""),"")</f>
        <v/>
      </c>
      <c r="AD79" s="308" t="str">
        <f>IF('Cenas aprēķins'!$I$22="Jā",IFERROR(IF(V79="Attiecināt uz stundām",U79*$AD$59*Y79,IF(V79="Attiecināt uz reizi",U79*W79*Y79,IF(V79="Attiecināt uz mēnesi","N/A",""))),""),"")</f>
        <v/>
      </c>
      <c r="AE79" s="174" t="str">
        <f t="shared" si="5"/>
        <v/>
      </c>
      <c r="AF79" s="40"/>
      <c r="AG79" s="40"/>
      <c r="AH79" s="40"/>
    </row>
    <row r="80" spans="1:50" ht="15.6" outlineLevel="2" x14ac:dyDescent="0.3">
      <c r="A80" s="40"/>
      <c r="B80" s="109">
        <v>19</v>
      </c>
      <c r="C80" s="182"/>
      <c r="D80" s="183"/>
      <c r="E80" s="184"/>
      <c r="F80" s="31" t="str">
        <f t="shared" si="6"/>
        <v/>
      </c>
      <c r="G80" s="184"/>
      <c r="H80" s="31" t="str">
        <f t="shared" si="1"/>
        <v/>
      </c>
      <c r="I80" s="184"/>
      <c r="J80" s="31" t="str">
        <f>IFERROR(ROUND(IF(I80="Jā",$D$25/'Vispārīgā informācija'!$F$40,""),2),"")</f>
        <v/>
      </c>
      <c r="K80" s="184"/>
      <c r="L80" s="31" t="str">
        <f>IFERROR(ROUND(IF(K80="Jā",$D$26/'Vispārīgā informācija'!$F$40,""),2),"")</f>
        <v/>
      </c>
      <c r="M80" s="184"/>
      <c r="N80" s="31" t="str">
        <f>IFERROR(ROUND(IF(M80="Jā",$D$27/'Vispārīgā informācija'!$F$40,""),2),"")</f>
        <v/>
      </c>
      <c r="O80" s="184"/>
      <c r="P80" s="31" t="str">
        <f t="shared" si="2"/>
        <v/>
      </c>
      <c r="Q80" s="184"/>
      <c r="R80" s="31" t="str">
        <f t="shared" si="3"/>
        <v/>
      </c>
      <c r="S80" s="184"/>
      <c r="T80" s="31" t="str">
        <f t="shared" si="4"/>
        <v/>
      </c>
      <c r="U80" s="51">
        <f t="shared" si="7"/>
        <v>0</v>
      </c>
      <c r="V80" s="188"/>
      <c r="W80" s="189"/>
      <c r="X80" s="190"/>
      <c r="Y80" s="191"/>
      <c r="Z80" s="308" t="str">
        <f>IF('Cenas aprēķins'!$E$22="Jā",IFERROR(IF(V80="Attiecināt uz stundām",U80*Y80,IF(V80="Attiecināt uz mēnesi",U80*Y80,IF(V80="Attiecināt uz reizi","N/A",""))),""),"")</f>
        <v/>
      </c>
      <c r="AA80" s="309" t="str">
        <f>IF('Cenas aprēķins'!$F$22="Jā",IFERROR(IF(V80="Attiecināt uz stundām",U80*Y80*$AA$59,IF(V80="Attiecināt uz reizi","N/A",IF(V80="Attiecināt uz mēnesi",U80*Y80*$AC$59/'Vispārīgā informācija'!$E$41/8*$AA$59,""))),""),"")</f>
        <v/>
      </c>
      <c r="AB80" s="310"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1" t="str">
        <f>IF('Cenas aprēķins'!$H$22="Jā",IFERROR(IF(V80="Attiecināt uz stundām",U80*Y80*$AC$59,IF(V80="Attiecināt uz mēnesi",U80*Y80*$AC$59,IF(V80="Attiecināt uz reizi",U80*W80*X80*Y80,""))),""),"")</f>
        <v/>
      </c>
      <c r="AD80" s="308" t="str">
        <f>IF('Cenas aprēķins'!$I$22="Jā",IFERROR(IF(V80="Attiecināt uz stundām",U80*$AD$59*Y80,IF(V80="Attiecināt uz reizi",U80*W80*Y80,IF(V80="Attiecināt uz mēnesi","N/A",""))),""),"")</f>
        <v/>
      </c>
      <c r="AE80" s="174" t="str">
        <f t="shared" si="5"/>
        <v/>
      </c>
      <c r="AF80" s="40"/>
      <c r="AG80" s="40"/>
      <c r="AH80" s="40"/>
    </row>
    <row r="81" spans="1:34" ht="15.6" outlineLevel="1" x14ac:dyDescent="0.3">
      <c r="A81" s="40"/>
      <c r="B81" s="109">
        <v>20</v>
      </c>
      <c r="C81" s="182"/>
      <c r="D81" s="183"/>
      <c r="E81" s="184"/>
      <c r="F81" s="31" t="str">
        <f t="shared" si="6"/>
        <v/>
      </c>
      <c r="G81" s="184"/>
      <c r="H81" s="31" t="str">
        <f t="shared" si="1"/>
        <v/>
      </c>
      <c r="I81" s="184"/>
      <c r="J81" s="31" t="str">
        <f>IFERROR(ROUND(IF(I81="Jā",$D$25/'Vispārīgā informācija'!$F$40,""),2),"")</f>
        <v/>
      </c>
      <c r="K81" s="184"/>
      <c r="L81" s="31" t="str">
        <f>IFERROR(ROUND(IF(K81="Jā",$D$26/'Vispārīgā informācija'!$F$40,""),2),"")</f>
        <v/>
      </c>
      <c r="M81" s="184"/>
      <c r="N81" s="31" t="str">
        <f>IFERROR(ROUND(IF(M81="Jā",$D$27/'Vispārīgā informācija'!$F$40,""),2),"")</f>
        <v/>
      </c>
      <c r="O81" s="184"/>
      <c r="P81" s="31" t="str">
        <f t="shared" si="2"/>
        <v/>
      </c>
      <c r="Q81" s="184"/>
      <c r="R81" s="31" t="str">
        <f t="shared" si="3"/>
        <v/>
      </c>
      <c r="S81" s="184"/>
      <c r="T81" s="31" t="str">
        <f t="shared" si="4"/>
        <v/>
      </c>
      <c r="U81" s="51">
        <f t="shared" si="7"/>
        <v>0</v>
      </c>
      <c r="V81" s="188"/>
      <c r="W81" s="189"/>
      <c r="X81" s="190"/>
      <c r="Y81" s="191"/>
      <c r="Z81" s="308" t="str">
        <f>IF('Cenas aprēķins'!$E$22="Jā",IFERROR(IF(V81="Attiecināt uz stundām",U81*Y81,IF(V81="Attiecināt uz mēnesi",U81*Y81,IF(V81="Attiecināt uz reizi","N/A",""))),""),"")</f>
        <v/>
      </c>
      <c r="AA81" s="309" t="str">
        <f>IF('Cenas aprēķins'!$F$22="Jā",IFERROR(IF(V81="Attiecināt uz stundām",U81*Y81*$AA$59,IF(V81="Attiecināt uz reizi","N/A",IF(V81="Attiecināt uz mēnesi",U81*Y81*$AC$59/'Vispārīgā informācija'!$E$41/8*$AA$59,""))),""),"")</f>
        <v/>
      </c>
      <c r="AB81" s="310"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1" t="str">
        <f>IF('Cenas aprēķins'!$H$22="Jā",IFERROR(IF(V81="Attiecināt uz stundām",U81*Y81*$AC$59,IF(V81="Attiecināt uz mēnesi",U81*Y81*$AC$59,IF(V81="Attiecināt uz reizi",U81*W81*X81*Y81,""))),""),"")</f>
        <v/>
      </c>
      <c r="AD81" s="308" t="str">
        <f>IF('Cenas aprēķins'!$I$22="Jā",IFERROR(IF(V81="Attiecināt uz stundām",U81*$AD$59*Y81,IF(V81="Attiecināt uz reizi",U81*W81*Y81,IF(V81="Attiecināt uz mēnesi","N/A",""))),""),"")</f>
        <v/>
      </c>
      <c r="AE81" s="174" t="str">
        <f t="shared" si="5"/>
        <v/>
      </c>
      <c r="AF81" s="40"/>
      <c r="AG81" s="40"/>
      <c r="AH81" s="40"/>
    </row>
    <row r="82" spans="1:34" ht="15.6" outlineLevel="2" x14ac:dyDescent="0.3">
      <c r="A82" s="40"/>
      <c r="B82" s="109">
        <v>21</v>
      </c>
      <c r="C82" s="182"/>
      <c r="D82" s="183"/>
      <c r="E82" s="184"/>
      <c r="F82" s="31" t="str">
        <f t="shared" si="6"/>
        <v/>
      </c>
      <c r="G82" s="184"/>
      <c r="H82" s="31" t="str">
        <f t="shared" si="1"/>
        <v/>
      </c>
      <c r="I82" s="184"/>
      <c r="J82" s="31" t="str">
        <f>IFERROR(ROUND(IF(I82="Jā",$D$25/'Vispārīgā informācija'!$F$40,""),2),"")</f>
        <v/>
      </c>
      <c r="K82" s="184"/>
      <c r="L82" s="31" t="str">
        <f>IFERROR(ROUND(IF(K82="Jā",$D$26/'Vispārīgā informācija'!$F$40,""),2),"")</f>
        <v/>
      </c>
      <c r="M82" s="184"/>
      <c r="N82" s="31" t="str">
        <f>IFERROR(ROUND(IF(M82="Jā",$D$27/'Vispārīgā informācija'!$F$40,""),2),"")</f>
        <v/>
      </c>
      <c r="O82" s="184"/>
      <c r="P82" s="31" t="str">
        <f t="shared" si="2"/>
        <v/>
      </c>
      <c r="Q82" s="184"/>
      <c r="R82" s="31" t="str">
        <f t="shared" si="3"/>
        <v/>
      </c>
      <c r="S82" s="184"/>
      <c r="T82" s="31" t="str">
        <f t="shared" si="4"/>
        <v/>
      </c>
      <c r="U82" s="51">
        <f t="shared" si="7"/>
        <v>0</v>
      </c>
      <c r="V82" s="188"/>
      <c r="W82" s="189"/>
      <c r="X82" s="190"/>
      <c r="Y82" s="191"/>
      <c r="Z82" s="308" t="str">
        <f>IF('Cenas aprēķins'!$E$22="Jā",IFERROR(IF(V82="Attiecināt uz stundām",U82*Y82,IF(V82="Attiecināt uz mēnesi",U82*Y82,IF(V82="Attiecināt uz reizi","N/A",""))),""),"")</f>
        <v/>
      </c>
      <c r="AA82" s="309" t="str">
        <f>IF('Cenas aprēķins'!$F$22="Jā",IFERROR(IF(V82="Attiecināt uz stundām",U82*Y82*$AA$59,IF(V82="Attiecināt uz reizi","N/A",IF(V82="Attiecināt uz mēnesi",U82*Y82*$AC$59/'Vispārīgā informācija'!$E$41/8*$AA$59,""))),""),"")</f>
        <v/>
      </c>
      <c r="AB82" s="310"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1" t="str">
        <f>IF('Cenas aprēķins'!$H$22="Jā",IFERROR(IF(V82="Attiecināt uz stundām",U82*Y82*$AC$59,IF(V82="Attiecināt uz mēnesi",U82*Y82*$AC$59,IF(V82="Attiecināt uz reizi",U82*W82*X82*Y82,""))),""),"")</f>
        <v/>
      </c>
      <c r="AD82" s="308" t="str">
        <f>IF('Cenas aprēķins'!$I$22="Jā",IFERROR(IF(V82="Attiecināt uz stundām",U82*$AD$59*Y82,IF(V82="Attiecināt uz reizi",U82*W82*Y82,IF(V82="Attiecināt uz mēnesi","N/A",""))),""),"")</f>
        <v/>
      </c>
      <c r="AE82" s="174" t="str">
        <f t="shared" si="5"/>
        <v/>
      </c>
      <c r="AF82" s="40"/>
      <c r="AG82" s="40"/>
      <c r="AH82" s="40"/>
    </row>
    <row r="83" spans="1:34" ht="15.6" outlineLevel="2" x14ac:dyDescent="0.3">
      <c r="A83" s="40"/>
      <c r="B83" s="109">
        <v>22</v>
      </c>
      <c r="C83" s="182"/>
      <c r="D83" s="183"/>
      <c r="E83" s="184"/>
      <c r="F83" s="31" t="str">
        <f t="shared" si="6"/>
        <v/>
      </c>
      <c r="G83" s="184"/>
      <c r="H83" s="31" t="str">
        <f t="shared" si="1"/>
        <v/>
      </c>
      <c r="I83" s="184"/>
      <c r="J83" s="31" t="str">
        <f>IFERROR(ROUND(IF(I83="Jā",$D$25/'Vispārīgā informācija'!$F$40,""),2),"")</f>
        <v/>
      </c>
      <c r="K83" s="184"/>
      <c r="L83" s="31" t="str">
        <f>IFERROR(ROUND(IF(K83="Jā",$D$26/'Vispārīgā informācija'!$F$40,""),2),"")</f>
        <v/>
      </c>
      <c r="M83" s="184"/>
      <c r="N83" s="31" t="str">
        <f>IFERROR(ROUND(IF(M83="Jā",$D$27/'Vispārīgā informācija'!$F$40,""),2),"")</f>
        <v/>
      </c>
      <c r="O83" s="184"/>
      <c r="P83" s="31" t="str">
        <f t="shared" si="2"/>
        <v/>
      </c>
      <c r="Q83" s="184"/>
      <c r="R83" s="31" t="str">
        <f t="shared" si="3"/>
        <v/>
      </c>
      <c r="S83" s="184"/>
      <c r="T83" s="31" t="str">
        <f t="shared" si="4"/>
        <v/>
      </c>
      <c r="U83" s="51">
        <f t="shared" si="7"/>
        <v>0</v>
      </c>
      <c r="V83" s="188"/>
      <c r="W83" s="189"/>
      <c r="X83" s="190"/>
      <c r="Y83" s="191"/>
      <c r="Z83" s="308" t="str">
        <f>IF('Cenas aprēķins'!$E$22="Jā",IFERROR(IF(V83="Attiecināt uz stundām",U83*Y83,IF(V83="Attiecināt uz mēnesi",U83*Y83,IF(V83="Attiecināt uz reizi","N/A",""))),""),"")</f>
        <v/>
      </c>
      <c r="AA83" s="309" t="str">
        <f>IF('Cenas aprēķins'!$F$22="Jā",IFERROR(IF(V83="Attiecināt uz stundām",U83*Y83*$AA$59,IF(V83="Attiecināt uz reizi","N/A",IF(V83="Attiecināt uz mēnesi",U83*Y83*$AC$59/'Vispārīgā informācija'!$E$41/8*$AA$59,""))),""),"")</f>
        <v/>
      </c>
      <c r="AB83" s="310"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1" t="str">
        <f>IF('Cenas aprēķins'!$H$22="Jā",IFERROR(IF(V83="Attiecināt uz stundām",U83*Y83*$AC$59,IF(V83="Attiecināt uz mēnesi",U83*Y83*$AC$59,IF(V83="Attiecināt uz reizi",U83*W83*X83*Y83,""))),""),"")</f>
        <v/>
      </c>
      <c r="AD83" s="308" t="str">
        <f>IF('Cenas aprēķins'!$I$22="Jā",IFERROR(IF(V83="Attiecināt uz stundām",U83*$AD$59*Y83,IF(V83="Attiecināt uz reizi",U83*W83*Y83,IF(V83="Attiecināt uz mēnesi","N/A",""))),""),"")</f>
        <v/>
      </c>
      <c r="AE83" s="174" t="str">
        <f t="shared" si="5"/>
        <v/>
      </c>
      <c r="AF83" s="40"/>
      <c r="AG83" s="40"/>
      <c r="AH83" s="40"/>
    </row>
    <row r="84" spans="1:34" ht="15.6" outlineLevel="2" x14ac:dyDescent="0.3">
      <c r="A84" s="40"/>
      <c r="B84" s="109">
        <v>23</v>
      </c>
      <c r="C84" s="182"/>
      <c r="D84" s="183"/>
      <c r="E84" s="184"/>
      <c r="F84" s="31" t="str">
        <f t="shared" si="6"/>
        <v/>
      </c>
      <c r="G84" s="184"/>
      <c r="H84" s="31" t="str">
        <f t="shared" si="1"/>
        <v/>
      </c>
      <c r="I84" s="184"/>
      <c r="J84" s="31" t="str">
        <f>IFERROR(ROUND(IF(I84="Jā",$D$25/'Vispārīgā informācija'!$F$40,""),2),"")</f>
        <v/>
      </c>
      <c r="K84" s="184"/>
      <c r="L84" s="31" t="str">
        <f>IFERROR(ROUND(IF(K84="Jā",$D$26/'Vispārīgā informācija'!$F$40,""),2),"")</f>
        <v/>
      </c>
      <c r="M84" s="184"/>
      <c r="N84" s="31" t="str">
        <f>IFERROR(ROUND(IF(M84="Jā",$D$27/'Vispārīgā informācija'!$F$40,""),2),"")</f>
        <v/>
      </c>
      <c r="O84" s="184"/>
      <c r="P84" s="31" t="str">
        <f t="shared" si="2"/>
        <v/>
      </c>
      <c r="Q84" s="184"/>
      <c r="R84" s="31" t="str">
        <f t="shared" si="3"/>
        <v/>
      </c>
      <c r="S84" s="184"/>
      <c r="T84" s="31" t="str">
        <f t="shared" si="4"/>
        <v/>
      </c>
      <c r="U84" s="51">
        <f t="shared" si="7"/>
        <v>0</v>
      </c>
      <c r="V84" s="188"/>
      <c r="W84" s="189"/>
      <c r="X84" s="190"/>
      <c r="Y84" s="191"/>
      <c r="Z84" s="308" t="str">
        <f>IF('Cenas aprēķins'!$E$22="Jā",IFERROR(IF(V84="Attiecināt uz stundām",U84*Y84,IF(V84="Attiecināt uz mēnesi",U84*Y84,IF(V84="Attiecināt uz reizi","N/A",""))),""),"")</f>
        <v/>
      </c>
      <c r="AA84" s="309" t="str">
        <f>IF('Cenas aprēķins'!$F$22="Jā",IFERROR(IF(V84="Attiecināt uz stundām",U84*Y84*$AA$59,IF(V84="Attiecināt uz reizi","N/A",IF(V84="Attiecināt uz mēnesi",U84*Y84*$AC$59/'Vispārīgā informācija'!$E$41/8*$AA$59,""))),""),"")</f>
        <v/>
      </c>
      <c r="AB84" s="310"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1" t="str">
        <f>IF('Cenas aprēķins'!$H$22="Jā",IFERROR(IF(V84="Attiecināt uz stundām",U84*Y84*$AC$59,IF(V84="Attiecināt uz mēnesi",U84*Y84*$AC$59,IF(V84="Attiecināt uz reizi",U84*W84*X84*Y84,""))),""),"")</f>
        <v/>
      </c>
      <c r="AD84" s="308" t="str">
        <f>IF('Cenas aprēķins'!$I$22="Jā",IFERROR(IF(V84="Attiecināt uz stundām",U84*$AD$59*Y84,IF(V84="Attiecināt uz reizi",U84*W84*Y84,IF(V84="Attiecināt uz mēnesi","N/A",""))),""),"")</f>
        <v/>
      </c>
      <c r="AE84" s="174" t="str">
        <f t="shared" si="5"/>
        <v/>
      </c>
      <c r="AF84" s="40"/>
      <c r="AG84" s="40"/>
      <c r="AH84" s="40"/>
    </row>
    <row r="85" spans="1:34" ht="15.6" outlineLevel="2" x14ac:dyDescent="0.3">
      <c r="A85" s="40"/>
      <c r="B85" s="109">
        <v>24</v>
      </c>
      <c r="C85" s="182"/>
      <c r="D85" s="183"/>
      <c r="E85" s="184"/>
      <c r="F85" s="31" t="str">
        <f t="shared" si="6"/>
        <v/>
      </c>
      <c r="G85" s="184"/>
      <c r="H85" s="31" t="str">
        <f t="shared" si="1"/>
        <v/>
      </c>
      <c r="I85" s="184"/>
      <c r="J85" s="31" t="str">
        <f>IFERROR(ROUND(IF(I85="Jā",$D$25/'Vispārīgā informācija'!$F$40,""),2),"")</f>
        <v/>
      </c>
      <c r="K85" s="184"/>
      <c r="L85" s="31" t="str">
        <f>IFERROR(ROUND(IF(K85="Jā",$D$26/'Vispārīgā informācija'!$F$40,""),2),"")</f>
        <v/>
      </c>
      <c r="M85" s="184"/>
      <c r="N85" s="31" t="str">
        <f>IFERROR(ROUND(IF(M85="Jā",$D$27/'Vispārīgā informācija'!$F$40,""),2),"")</f>
        <v/>
      </c>
      <c r="O85" s="184"/>
      <c r="P85" s="31" t="str">
        <f t="shared" si="2"/>
        <v/>
      </c>
      <c r="Q85" s="184"/>
      <c r="R85" s="31" t="str">
        <f t="shared" si="3"/>
        <v/>
      </c>
      <c r="S85" s="184"/>
      <c r="T85" s="31" t="str">
        <f t="shared" si="4"/>
        <v/>
      </c>
      <c r="U85" s="51">
        <f t="shared" si="7"/>
        <v>0</v>
      </c>
      <c r="V85" s="188"/>
      <c r="W85" s="189"/>
      <c r="X85" s="190"/>
      <c r="Y85" s="191"/>
      <c r="Z85" s="308" t="str">
        <f>IF('Cenas aprēķins'!$E$22="Jā",IFERROR(IF(V85="Attiecināt uz stundām",U85*Y85,IF(V85="Attiecināt uz mēnesi",U85*Y85,IF(V85="Attiecināt uz reizi","N/A",""))),""),"")</f>
        <v/>
      </c>
      <c r="AA85" s="309" t="str">
        <f>IF('Cenas aprēķins'!$F$22="Jā",IFERROR(IF(V85="Attiecināt uz stundām",U85*Y85*$AA$59,IF(V85="Attiecināt uz reizi","N/A",IF(V85="Attiecināt uz mēnesi",U85*Y85*$AC$59/'Vispārīgā informācija'!$E$41/8*$AA$59,""))),""),"")</f>
        <v/>
      </c>
      <c r="AB85" s="310"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1" t="str">
        <f>IF('Cenas aprēķins'!$H$22="Jā",IFERROR(IF(V85="Attiecināt uz stundām",U85*Y85*$AC$59,IF(V85="Attiecināt uz mēnesi",U85*Y85*$AC$59,IF(V85="Attiecināt uz reizi",U85*W85*X85*Y85,""))),""),"")</f>
        <v/>
      </c>
      <c r="AD85" s="308" t="str">
        <f>IF('Cenas aprēķins'!$I$22="Jā",IFERROR(IF(V85="Attiecināt uz stundām",U85*$AD$59*Y85,IF(V85="Attiecināt uz reizi",U85*W85*Y85,IF(V85="Attiecināt uz mēnesi","N/A",""))),""),"")</f>
        <v/>
      </c>
      <c r="AE85" s="174" t="str">
        <f t="shared" si="5"/>
        <v/>
      </c>
      <c r="AF85" s="40"/>
      <c r="AG85" s="40"/>
      <c r="AH85" s="40"/>
    </row>
    <row r="86" spans="1:34" ht="15.6" outlineLevel="2" x14ac:dyDescent="0.3">
      <c r="A86" s="40"/>
      <c r="B86" s="109">
        <v>25</v>
      </c>
      <c r="C86" s="182"/>
      <c r="D86" s="183"/>
      <c r="E86" s="184"/>
      <c r="F86" s="31" t="str">
        <f t="shared" si="6"/>
        <v/>
      </c>
      <c r="G86" s="184"/>
      <c r="H86" s="31" t="str">
        <f t="shared" si="1"/>
        <v/>
      </c>
      <c r="I86" s="184"/>
      <c r="J86" s="31" t="str">
        <f>IFERROR(ROUND(IF(I86="Jā",$D$25/'Vispārīgā informācija'!$F$40,""),2),"")</f>
        <v/>
      </c>
      <c r="K86" s="184"/>
      <c r="L86" s="31" t="str">
        <f>IFERROR(ROUND(IF(K86="Jā",$D$26/'Vispārīgā informācija'!$F$40,""),2),"")</f>
        <v/>
      </c>
      <c r="M86" s="184"/>
      <c r="N86" s="31" t="str">
        <f>IFERROR(ROUND(IF(M86="Jā",$D$27/'Vispārīgā informācija'!$F$40,""),2),"")</f>
        <v/>
      </c>
      <c r="O86" s="184"/>
      <c r="P86" s="31" t="str">
        <f t="shared" si="2"/>
        <v/>
      </c>
      <c r="Q86" s="184"/>
      <c r="R86" s="31" t="str">
        <f t="shared" si="3"/>
        <v/>
      </c>
      <c r="S86" s="184"/>
      <c r="T86" s="31" t="str">
        <f t="shared" si="4"/>
        <v/>
      </c>
      <c r="U86" s="51">
        <f t="shared" si="7"/>
        <v>0</v>
      </c>
      <c r="V86" s="188"/>
      <c r="W86" s="189"/>
      <c r="X86" s="190"/>
      <c r="Y86" s="191"/>
      <c r="Z86" s="308" t="str">
        <f>IF('Cenas aprēķins'!$E$22="Jā",IFERROR(IF(V86="Attiecināt uz stundām",U86*Y86,IF(V86="Attiecināt uz mēnesi",U86*Y86,IF(V86="Attiecināt uz reizi","N/A",""))),""),"")</f>
        <v/>
      </c>
      <c r="AA86" s="309" t="str">
        <f>IF('Cenas aprēķins'!$F$22="Jā",IFERROR(IF(V86="Attiecināt uz stundām",U86*Y86*$AA$59,IF(V86="Attiecināt uz reizi","N/A",IF(V86="Attiecināt uz mēnesi",U86*Y86*$AC$59/'Vispārīgā informācija'!$E$41/8*$AA$59,""))),""),"")</f>
        <v/>
      </c>
      <c r="AB86" s="310"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1" t="str">
        <f>IF('Cenas aprēķins'!$H$22="Jā",IFERROR(IF(V86="Attiecināt uz stundām",U86*Y86*$AC$59,IF(V86="Attiecināt uz mēnesi",U86*Y86*$AC$59,IF(V86="Attiecināt uz reizi",U86*W86*X86*Y86,""))),""),"")</f>
        <v/>
      </c>
      <c r="AD86" s="308" t="str">
        <f>IF('Cenas aprēķins'!$I$22="Jā",IFERROR(IF(V86="Attiecināt uz stundām",U86*$AD$59*Y86,IF(V86="Attiecināt uz reizi",U86*W86*Y86,IF(V86="Attiecināt uz mēnesi","N/A",""))),""),"")</f>
        <v/>
      </c>
      <c r="AE86" s="174" t="str">
        <f t="shared" si="5"/>
        <v/>
      </c>
      <c r="AF86" s="40"/>
      <c r="AG86" s="40"/>
      <c r="AH86" s="40"/>
    </row>
    <row r="87" spans="1:34" ht="15.6" outlineLevel="2" x14ac:dyDescent="0.3">
      <c r="A87" s="40"/>
      <c r="B87" s="109">
        <v>26</v>
      </c>
      <c r="C87" s="182"/>
      <c r="D87" s="183"/>
      <c r="E87" s="184"/>
      <c r="F87" s="31" t="str">
        <f t="shared" si="6"/>
        <v/>
      </c>
      <c r="G87" s="184"/>
      <c r="H87" s="31" t="str">
        <f t="shared" si="1"/>
        <v/>
      </c>
      <c r="I87" s="184"/>
      <c r="J87" s="31" t="str">
        <f>IFERROR(ROUND(IF(I87="Jā",$D$25/'Vispārīgā informācija'!$F$40,""),2),"")</f>
        <v/>
      </c>
      <c r="K87" s="184"/>
      <c r="L87" s="31" t="str">
        <f>IFERROR(ROUND(IF(K87="Jā",$D$26/'Vispārīgā informācija'!$F$40,""),2),"")</f>
        <v/>
      </c>
      <c r="M87" s="184"/>
      <c r="N87" s="31" t="str">
        <f>IFERROR(ROUND(IF(M87="Jā",$D$27/'Vispārīgā informācija'!$F$40,""),2),"")</f>
        <v/>
      </c>
      <c r="O87" s="184"/>
      <c r="P87" s="31" t="str">
        <f t="shared" si="2"/>
        <v/>
      </c>
      <c r="Q87" s="184"/>
      <c r="R87" s="31" t="str">
        <f t="shared" si="3"/>
        <v/>
      </c>
      <c r="S87" s="184"/>
      <c r="T87" s="31" t="str">
        <f t="shared" si="4"/>
        <v/>
      </c>
      <c r="U87" s="51">
        <f t="shared" si="7"/>
        <v>0</v>
      </c>
      <c r="V87" s="188"/>
      <c r="W87" s="189"/>
      <c r="X87" s="190"/>
      <c r="Y87" s="191"/>
      <c r="Z87" s="308" t="str">
        <f>IF('Cenas aprēķins'!$E$22="Jā",IFERROR(IF(V87="Attiecināt uz stundām",U87*Y87,IF(V87="Attiecināt uz mēnesi",U87*Y87,IF(V87="Attiecināt uz reizi","N/A",""))),""),"")</f>
        <v/>
      </c>
      <c r="AA87" s="309" t="str">
        <f>IF('Cenas aprēķins'!$F$22="Jā",IFERROR(IF(V87="Attiecināt uz stundām",U87*Y87*$AA$59,IF(V87="Attiecināt uz reizi","N/A",IF(V87="Attiecināt uz mēnesi",U87*Y87*$AC$59/'Vispārīgā informācija'!$E$41/8*$AA$59,""))),""),"")</f>
        <v/>
      </c>
      <c r="AB87" s="310"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1" t="str">
        <f>IF('Cenas aprēķins'!$H$22="Jā",IFERROR(IF(V87="Attiecināt uz stundām",U87*Y87*$AC$59,IF(V87="Attiecināt uz mēnesi",U87*Y87*$AC$59,IF(V87="Attiecināt uz reizi",U87*W87*X87*Y87,""))),""),"")</f>
        <v/>
      </c>
      <c r="AD87" s="308" t="str">
        <f>IF('Cenas aprēķins'!$I$22="Jā",IFERROR(IF(V87="Attiecināt uz stundām",U87*$AD$59*Y87,IF(V87="Attiecināt uz reizi",U87*W87*Y87,IF(V87="Attiecināt uz mēnesi","N/A",""))),""),"")</f>
        <v/>
      </c>
      <c r="AE87" s="174" t="str">
        <f t="shared" si="5"/>
        <v/>
      </c>
      <c r="AF87" s="40"/>
      <c r="AG87" s="40"/>
      <c r="AH87" s="40"/>
    </row>
    <row r="88" spans="1:34" ht="15.6" outlineLevel="2" x14ac:dyDescent="0.3">
      <c r="A88" s="40"/>
      <c r="B88" s="109">
        <v>27</v>
      </c>
      <c r="C88" s="182"/>
      <c r="D88" s="183"/>
      <c r="E88" s="184"/>
      <c r="F88" s="31" t="str">
        <f t="shared" si="6"/>
        <v/>
      </c>
      <c r="G88" s="184"/>
      <c r="H88" s="31" t="str">
        <f t="shared" si="1"/>
        <v/>
      </c>
      <c r="I88" s="184"/>
      <c r="J88" s="31" t="str">
        <f>IFERROR(ROUND(IF(I88="Jā",$D$25/'Vispārīgā informācija'!$F$40,""),2),"")</f>
        <v/>
      </c>
      <c r="K88" s="184"/>
      <c r="L88" s="31" t="str">
        <f>IFERROR(ROUND(IF(K88="Jā",$D$26/'Vispārīgā informācija'!$F$40,""),2),"")</f>
        <v/>
      </c>
      <c r="M88" s="184"/>
      <c r="N88" s="31" t="str">
        <f>IFERROR(ROUND(IF(M88="Jā",$D$27/'Vispārīgā informācija'!$F$40,""),2),"")</f>
        <v/>
      </c>
      <c r="O88" s="184"/>
      <c r="P88" s="31" t="str">
        <f t="shared" si="2"/>
        <v/>
      </c>
      <c r="Q88" s="184"/>
      <c r="R88" s="31" t="str">
        <f t="shared" si="3"/>
        <v/>
      </c>
      <c r="S88" s="184"/>
      <c r="T88" s="31" t="str">
        <f t="shared" si="4"/>
        <v/>
      </c>
      <c r="U88" s="51">
        <f t="shared" si="7"/>
        <v>0</v>
      </c>
      <c r="V88" s="188"/>
      <c r="W88" s="189"/>
      <c r="X88" s="190"/>
      <c r="Y88" s="191"/>
      <c r="Z88" s="308" t="str">
        <f>IF('Cenas aprēķins'!$E$22="Jā",IFERROR(IF(V88="Attiecināt uz stundām",U88*Y88,IF(V88="Attiecināt uz mēnesi",U88*Y88,IF(V88="Attiecināt uz reizi","N/A",""))),""),"")</f>
        <v/>
      </c>
      <c r="AA88" s="309" t="str">
        <f>IF('Cenas aprēķins'!$F$22="Jā",IFERROR(IF(V88="Attiecināt uz stundām",U88*Y88*$AA$59,IF(V88="Attiecināt uz reizi","N/A",IF(V88="Attiecināt uz mēnesi",U88*Y88*$AC$59/'Vispārīgā informācija'!$E$41/8*$AA$59,""))),""),"")</f>
        <v/>
      </c>
      <c r="AB88" s="310"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1" t="str">
        <f>IF('Cenas aprēķins'!$H$22="Jā",IFERROR(IF(V88="Attiecināt uz stundām",U88*Y88*$AC$59,IF(V88="Attiecināt uz mēnesi",U88*Y88*$AC$59,IF(V88="Attiecināt uz reizi",U88*W88*X88*Y88,""))),""),"")</f>
        <v/>
      </c>
      <c r="AD88" s="308" t="str">
        <f>IF('Cenas aprēķins'!$I$22="Jā",IFERROR(IF(V88="Attiecināt uz stundām",U88*$AD$59*Y88,IF(V88="Attiecināt uz reizi",U88*W88*Y88,IF(V88="Attiecināt uz mēnesi","N/A",""))),""),"")</f>
        <v/>
      </c>
      <c r="AE88" s="174" t="str">
        <f t="shared" si="5"/>
        <v/>
      </c>
      <c r="AF88" s="40"/>
      <c r="AG88" s="40"/>
      <c r="AH88" s="40"/>
    </row>
    <row r="89" spans="1:34" ht="15.6" outlineLevel="2" x14ac:dyDescent="0.3">
      <c r="A89" s="40"/>
      <c r="B89" s="109">
        <v>28</v>
      </c>
      <c r="C89" s="182"/>
      <c r="D89" s="183"/>
      <c r="E89" s="184"/>
      <c r="F89" s="31" t="str">
        <f t="shared" si="6"/>
        <v/>
      </c>
      <c r="G89" s="184"/>
      <c r="H89" s="31" t="str">
        <f t="shared" si="1"/>
        <v/>
      </c>
      <c r="I89" s="184"/>
      <c r="J89" s="31" t="str">
        <f>IFERROR(ROUND(IF(I89="Jā",$D$25/'Vispārīgā informācija'!$F$40,""),2),"")</f>
        <v/>
      </c>
      <c r="K89" s="184"/>
      <c r="L89" s="31" t="str">
        <f>IFERROR(ROUND(IF(K89="Jā",$D$26/'Vispārīgā informācija'!$F$40,""),2),"")</f>
        <v/>
      </c>
      <c r="M89" s="184"/>
      <c r="N89" s="31" t="str">
        <f>IFERROR(ROUND(IF(M89="Jā",$D$27/'Vispārīgā informācija'!$F$40,""),2),"")</f>
        <v/>
      </c>
      <c r="O89" s="184"/>
      <c r="P89" s="31" t="str">
        <f t="shared" si="2"/>
        <v/>
      </c>
      <c r="Q89" s="184"/>
      <c r="R89" s="31" t="str">
        <f t="shared" si="3"/>
        <v/>
      </c>
      <c r="S89" s="184"/>
      <c r="T89" s="31" t="str">
        <f t="shared" si="4"/>
        <v/>
      </c>
      <c r="U89" s="51">
        <f t="shared" si="7"/>
        <v>0</v>
      </c>
      <c r="V89" s="188"/>
      <c r="W89" s="189"/>
      <c r="X89" s="190"/>
      <c r="Y89" s="191"/>
      <c r="Z89" s="308" t="str">
        <f>IF('Cenas aprēķins'!$E$22="Jā",IFERROR(IF(V89="Attiecināt uz stundām",U89*Y89,IF(V89="Attiecināt uz mēnesi",U89*Y89,IF(V89="Attiecināt uz reizi","N/A",""))),""),"")</f>
        <v/>
      </c>
      <c r="AA89" s="309" t="str">
        <f>IF('Cenas aprēķins'!$F$22="Jā",IFERROR(IF(V89="Attiecināt uz stundām",U89*Y89*$AA$59,IF(V89="Attiecināt uz reizi","N/A",IF(V89="Attiecināt uz mēnesi",U89*Y89*$AC$59/'Vispārīgā informācija'!$E$41/8*$AA$59,""))),""),"")</f>
        <v/>
      </c>
      <c r="AB89" s="310"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1" t="str">
        <f>IF('Cenas aprēķins'!$H$22="Jā",IFERROR(IF(V89="Attiecināt uz stundām",U89*Y89*$AC$59,IF(V89="Attiecināt uz mēnesi",U89*Y89*$AC$59,IF(V89="Attiecināt uz reizi",U89*W89*X89*Y89,""))),""),"")</f>
        <v/>
      </c>
      <c r="AD89" s="308" t="str">
        <f>IF('Cenas aprēķins'!$I$22="Jā",IFERROR(IF(V89="Attiecināt uz stundām",U89*$AD$59*Y89,IF(V89="Attiecināt uz reizi",U89*W89*Y89,IF(V89="Attiecināt uz mēnesi","N/A",""))),""),"")</f>
        <v/>
      </c>
      <c r="AE89" s="174" t="str">
        <f t="shared" si="5"/>
        <v/>
      </c>
      <c r="AF89" s="40"/>
      <c r="AG89" s="40"/>
      <c r="AH89" s="40"/>
    </row>
    <row r="90" spans="1:34" ht="15.6" outlineLevel="2" x14ac:dyDescent="0.3">
      <c r="A90" s="40"/>
      <c r="B90" s="109">
        <v>29</v>
      </c>
      <c r="C90" s="182"/>
      <c r="D90" s="183"/>
      <c r="E90" s="184"/>
      <c r="F90" s="31" t="str">
        <f t="shared" si="6"/>
        <v/>
      </c>
      <c r="G90" s="184"/>
      <c r="H90" s="31" t="str">
        <f t="shared" si="1"/>
        <v/>
      </c>
      <c r="I90" s="184"/>
      <c r="J90" s="31" t="str">
        <f>IFERROR(ROUND(IF(I90="Jā",$D$25/'Vispārīgā informācija'!$F$40,""),2),"")</f>
        <v/>
      </c>
      <c r="K90" s="184"/>
      <c r="L90" s="31" t="str">
        <f>IFERROR(ROUND(IF(K90="Jā",$D$26/'Vispārīgā informācija'!$F$40,""),2),"")</f>
        <v/>
      </c>
      <c r="M90" s="184"/>
      <c r="N90" s="31" t="str">
        <f>IFERROR(ROUND(IF(M90="Jā",$D$27/'Vispārīgā informācija'!$F$40,""),2),"")</f>
        <v/>
      </c>
      <c r="O90" s="184"/>
      <c r="P90" s="31" t="str">
        <f t="shared" si="2"/>
        <v/>
      </c>
      <c r="Q90" s="184"/>
      <c r="R90" s="31" t="str">
        <f t="shared" si="3"/>
        <v/>
      </c>
      <c r="S90" s="184"/>
      <c r="T90" s="31" t="str">
        <f t="shared" si="4"/>
        <v/>
      </c>
      <c r="U90" s="51">
        <f t="shared" si="7"/>
        <v>0</v>
      </c>
      <c r="V90" s="188"/>
      <c r="W90" s="189"/>
      <c r="X90" s="190"/>
      <c r="Y90" s="191"/>
      <c r="Z90" s="308" t="str">
        <f>IF('Cenas aprēķins'!$E$22="Jā",IFERROR(IF(V90="Attiecināt uz stundām",U90*Y90,IF(V90="Attiecināt uz mēnesi",U90*Y90,IF(V90="Attiecināt uz reizi","N/A",""))),""),"")</f>
        <v/>
      </c>
      <c r="AA90" s="309" t="str">
        <f>IF('Cenas aprēķins'!$F$22="Jā",IFERROR(IF(V90="Attiecināt uz stundām",U90*Y90*$AA$59,IF(V90="Attiecināt uz reizi","N/A",IF(V90="Attiecināt uz mēnesi",U90*Y90*$AC$59/'Vispārīgā informācija'!$E$41/8*$AA$59,""))),""),"")</f>
        <v/>
      </c>
      <c r="AB90" s="310"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1" t="str">
        <f>IF('Cenas aprēķins'!$H$22="Jā",IFERROR(IF(V90="Attiecināt uz stundām",U90*Y90*$AC$59,IF(V90="Attiecināt uz mēnesi",U90*Y90*$AC$59,IF(V90="Attiecināt uz reizi",U90*W90*X90*Y90,""))),""),"")</f>
        <v/>
      </c>
      <c r="AD90" s="308" t="str">
        <f>IF('Cenas aprēķins'!$I$22="Jā",IFERROR(IF(V90="Attiecināt uz stundām",U90*$AD$59*Y90,IF(V90="Attiecināt uz reizi",U90*W90*Y90,IF(V90="Attiecināt uz mēnesi","N/A",""))),""),"")</f>
        <v/>
      </c>
      <c r="AE90" s="174" t="str">
        <f t="shared" si="5"/>
        <v/>
      </c>
      <c r="AF90" s="40"/>
      <c r="AG90" s="40"/>
      <c r="AH90" s="40"/>
    </row>
    <row r="91" spans="1:34" ht="15.6" outlineLevel="1" x14ac:dyDescent="0.3">
      <c r="A91" s="40"/>
      <c r="B91" s="109">
        <v>30</v>
      </c>
      <c r="C91" s="182"/>
      <c r="D91" s="183"/>
      <c r="E91" s="184"/>
      <c r="F91" s="31" t="str">
        <f t="shared" si="6"/>
        <v/>
      </c>
      <c r="G91" s="184"/>
      <c r="H91" s="31" t="str">
        <f t="shared" si="1"/>
        <v/>
      </c>
      <c r="I91" s="184"/>
      <c r="J91" s="31" t="str">
        <f>IFERROR(ROUND(IF(I91="Jā",$D$25/'Vispārīgā informācija'!$F$40,""),2),"")</f>
        <v/>
      </c>
      <c r="K91" s="184"/>
      <c r="L91" s="31" t="str">
        <f>IFERROR(ROUND(IF(K91="Jā",$D$26/'Vispārīgā informācija'!$F$40,""),2),"")</f>
        <v/>
      </c>
      <c r="M91" s="184"/>
      <c r="N91" s="31" t="str">
        <f>IFERROR(ROUND(IF(M91="Jā",$D$27/'Vispārīgā informācija'!$F$40,""),2),"")</f>
        <v/>
      </c>
      <c r="O91" s="184"/>
      <c r="P91" s="31" t="str">
        <f t="shared" si="2"/>
        <v/>
      </c>
      <c r="Q91" s="184"/>
      <c r="R91" s="31" t="str">
        <f t="shared" si="3"/>
        <v/>
      </c>
      <c r="S91" s="184"/>
      <c r="T91" s="31" t="str">
        <f t="shared" si="4"/>
        <v/>
      </c>
      <c r="U91" s="51">
        <f t="shared" si="7"/>
        <v>0</v>
      </c>
      <c r="V91" s="188"/>
      <c r="W91" s="189"/>
      <c r="X91" s="190"/>
      <c r="Y91" s="191"/>
      <c r="Z91" s="308" t="str">
        <f>IF('Cenas aprēķins'!$E$22="Jā",IFERROR(IF(V91="Attiecināt uz stundām",U91*Y91,IF(V91="Attiecināt uz mēnesi",U91*Y91,IF(V91="Attiecināt uz reizi","N/A",""))),""),"")</f>
        <v/>
      </c>
      <c r="AA91" s="309" t="str">
        <f>IF('Cenas aprēķins'!$F$22="Jā",IFERROR(IF(V91="Attiecināt uz stundām",U91*Y91*$AA$59,IF(V91="Attiecināt uz reizi","N/A",IF(V91="Attiecināt uz mēnesi",U91*Y91*$AC$59/'Vispārīgā informācija'!$E$41/8*$AA$59,""))),""),"")</f>
        <v/>
      </c>
      <c r="AB91" s="310"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1" t="str">
        <f>IF('Cenas aprēķins'!$H$22="Jā",IFERROR(IF(V91="Attiecināt uz stundām",U91*Y91*$AC$59,IF(V91="Attiecināt uz mēnesi",U91*Y91*$AC$59,IF(V91="Attiecināt uz reizi",U91*W91*X91*Y91,""))),""),"")</f>
        <v/>
      </c>
      <c r="AD91" s="308" t="str">
        <f>IF('Cenas aprēķins'!$I$22="Jā",IFERROR(IF(V91="Attiecināt uz stundām",U91*$AD$59*Y91,IF(V91="Attiecināt uz reizi",U91*W91*Y91,IF(V91="Attiecināt uz mēnesi","N/A",""))),""),"")</f>
        <v/>
      </c>
      <c r="AE91" s="174" t="str">
        <f t="shared" si="5"/>
        <v/>
      </c>
      <c r="AF91" s="40"/>
      <c r="AG91" s="40"/>
      <c r="AH91" s="40"/>
    </row>
    <row r="92" spans="1:34" ht="15.6" outlineLevel="2" x14ac:dyDescent="0.3">
      <c r="A92" s="40"/>
      <c r="B92" s="109">
        <v>31</v>
      </c>
      <c r="C92" s="182"/>
      <c r="D92" s="183"/>
      <c r="E92" s="184"/>
      <c r="F92" s="31" t="str">
        <f t="shared" si="6"/>
        <v/>
      </c>
      <c r="G92" s="184"/>
      <c r="H92" s="31" t="str">
        <f t="shared" si="1"/>
        <v/>
      </c>
      <c r="I92" s="184"/>
      <c r="J92" s="31" t="str">
        <f>IFERROR(ROUND(IF(I92="Jā",$D$25/'Vispārīgā informācija'!$F$40,""),2),"")</f>
        <v/>
      </c>
      <c r="K92" s="184"/>
      <c r="L92" s="31" t="str">
        <f>IFERROR(ROUND(IF(K92="Jā",$D$26/'Vispārīgā informācija'!$F$40,""),2),"")</f>
        <v/>
      </c>
      <c r="M92" s="184"/>
      <c r="N92" s="31" t="str">
        <f>IFERROR(ROUND(IF(M92="Jā",$D$27/'Vispārīgā informācija'!$F$40,""),2),"")</f>
        <v/>
      </c>
      <c r="O92" s="184"/>
      <c r="P92" s="31" t="str">
        <f t="shared" si="2"/>
        <v/>
      </c>
      <c r="Q92" s="184"/>
      <c r="R92" s="31" t="str">
        <f t="shared" si="3"/>
        <v/>
      </c>
      <c r="S92" s="184"/>
      <c r="T92" s="31" t="str">
        <f t="shared" si="4"/>
        <v/>
      </c>
      <c r="U92" s="51">
        <f t="shared" si="7"/>
        <v>0</v>
      </c>
      <c r="V92" s="188"/>
      <c r="W92" s="189"/>
      <c r="X92" s="190"/>
      <c r="Y92" s="191"/>
      <c r="Z92" s="308" t="str">
        <f>IF('Cenas aprēķins'!$E$22="Jā",IFERROR(IF(V92="Attiecināt uz stundām",U92*Y92,IF(V92="Attiecināt uz mēnesi",U92*Y92,IF(V92="Attiecināt uz reizi","N/A",""))),""),"")</f>
        <v/>
      </c>
      <c r="AA92" s="309" t="str">
        <f>IF('Cenas aprēķins'!$F$22="Jā",IFERROR(IF(V92="Attiecināt uz stundām",U92*Y92*$AA$59,IF(V92="Attiecināt uz reizi","N/A",IF(V92="Attiecināt uz mēnesi",U92*Y92*$AC$59/'Vispārīgā informācija'!$E$41/8*$AA$59,""))),""),"")</f>
        <v/>
      </c>
      <c r="AB92" s="310"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1" t="str">
        <f>IF('Cenas aprēķins'!$H$22="Jā",IFERROR(IF(V92="Attiecināt uz stundām",U92*Y92*$AC$59,IF(V92="Attiecināt uz mēnesi",U92*Y92*$AC$59,IF(V92="Attiecināt uz reizi",U92*W92*X92*Y92,""))),""),"")</f>
        <v/>
      </c>
      <c r="AD92" s="308" t="str">
        <f>IF('Cenas aprēķins'!$I$22="Jā",IFERROR(IF(V92="Attiecināt uz stundām",U92*$AD$59*Y92,IF(V92="Attiecināt uz reizi",U92*W92*Y92,IF(V92="Attiecināt uz mēnesi","N/A",""))),""),"")</f>
        <v/>
      </c>
      <c r="AE92" s="174" t="str">
        <f t="shared" si="5"/>
        <v/>
      </c>
      <c r="AF92" s="40"/>
      <c r="AG92" s="40"/>
      <c r="AH92" s="40"/>
    </row>
    <row r="93" spans="1:34" ht="15.6" outlineLevel="2" x14ac:dyDescent="0.3">
      <c r="A93" s="40"/>
      <c r="B93" s="109">
        <v>32</v>
      </c>
      <c r="C93" s="182"/>
      <c r="D93" s="183"/>
      <c r="E93" s="184"/>
      <c r="F93" s="31" t="str">
        <f t="shared" si="6"/>
        <v/>
      </c>
      <c r="G93" s="184"/>
      <c r="H93" s="31" t="str">
        <f t="shared" si="1"/>
        <v/>
      </c>
      <c r="I93" s="184"/>
      <c r="J93" s="31" t="str">
        <f>IFERROR(ROUND(IF(I93="Jā",$D$25/'Vispārīgā informācija'!$F$40,""),2),"")</f>
        <v/>
      </c>
      <c r="K93" s="184"/>
      <c r="L93" s="31" t="str">
        <f>IFERROR(ROUND(IF(K93="Jā",$D$26/'Vispārīgā informācija'!$F$40,""),2),"")</f>
        <v/>
      </c>
      <c r="M93" s="184"/>
      <c r="N93" s="31" t="str">
        <f>IFERROR(ROUND(IF(M93="Jā",$D$27/'Vispārīgā informācija'!$F$40,""),2),"")</f>
        <v/>
      </c>
      <c r="O93" s="184"/>
      <c r="P93" s="31" t="str">
        <f t="shared" si="2"/>
        <v/>
      </c>
      <c r="Q93" s="184"/>
      <c r="R93" s="31" t="str">
        <f t="shared" si="3"/>
        <v/>
      </c>
      <c r="S93" s="184"/>
      <c r="T93" s="31" t="str">
        <f t="shared" si="4"/>
        <v/>
      </c>
      <c r="U93" s="51">
        <f t="shared" si="7"/>
        <v>0</v>
      </c>
      <c r="V93" s="188"/>
      <c r="W93" s="189"/>
      <c r="X93" s="190"/>
      <c r="Y93" s="191"/>
      <c r="Z93" s="308" t="str">
        <f>IF('Cenas aprēķins'!$E$22="Jā",IFERROR(IF(V93="Attiecināt uz stundām",U93*Y93,IF(V93="Attiecināt uz mēnesi",U93*Y93,IF(V93="Attiecināt uz reizi","N/A",""))),""),"")</f>
        <v/>
      </c>
      <c r="AA93" s="309" t="str">
        <f>IF('Cenas aprēķins'!$F$22="Jā",IFERROR(IF(V93="Attiecināt uz stundām",U93*Y93*$AA$59,IF(V93="Attiecināt uz reizi","N/A",IF(V93="Attiecināt uz mēnesi",U93*Y93*$AC$59/'Vispārīgā informācija'!$E$41/8*$AA$59,""))),""),"")</f>
        <v/>
      </c>
      <c r="AB93" s="310"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1" t="str">
        <f>IF('Cenas aprēķins'!$H$22="Jā",IFERROR(IF(V93="Attiecināt uz stundām",U93*Y93*$AC$59,IF(V93="Attiecināt uz mēnesi",U93*Y93*$AC$59,IF(V93="Attiecināt uz reizi",U93*W93*X93*Y93,""))),""),"")</f>
        <v/>
      </c>
      <c r="AD93" s="308" t="str">
        <f>IF('Cenas aprēķins'!$I$22="Jā",IFERROR(IF(V93="Attiecināt uz stundām",U93*$AD$59*Y93,IF(V93="Attiecināt uz reizi",U93*W93*Y93,IF(V93="Attiecināt uz mēnesi","N/A",""))),""),"")</f>
        <v/>
      </c>
      <c r="AE93" s="174" t="str">
        <f t="shared" si="5"/>
        <v/>
      </c>
      <c r="AF93" s="40"/>
      <c r="AG93" s="40"/>
      <c r="AH93" s="40"/>
    </row>
    <row r="94" spans="1:34" ht="15.6" outlineLevel="2" x14ac:dyDescent="0.3">
      <c r="A94" s="40"/>
      <c r="B94" s="109">
        <v>33</v>
      </c>
      <c r="C94" s="182"/>
      <c r="D94" s="183"/>
      <c r="E94" s="184"/>
      <c r="F94" s="31" t="str">
        <f t="shared" si="6"/>
        <v/>
      </c>
      <c r="G94" s="184"/>
      <c r="H94" s="31" t="str">
        <f t="shared" si="1"/>
        <v/>
      </c>
      <c r="I94" s="184"/>
      <c r="J94" s="31" t="str">
        <f>IFERROR(ROUND(IF(I94="Jā",$D$25/'Vispārīgā informācija'!$F$40,""),2),"")</f>
        <v/>
      </c>
      <c r="K94" s="184"/>
      <c r="L94" s="31" t="str">
        <f>IFERROR(ROUND(IF(K94="Jā",$D$26/'Vispārīgā informācija'!$F$40,""),2),"")</f>
        <v/>
      </c>
      <c r="M94" s="184"/>
      <c r="N94" s="31" t="str">
        <f>IFERROR(ROUND(IF(M94="Jā",$D$27/'Vispārīgā informācija'!$F$40,""),2),"")</f>
        <v/>
      </c>
      <c r="O94" s="184"/>
      <c r="P94" s="31" t="str">
        <f t="shared" si="2"/>
        <v/>
      </c>
      <c r="Q94" s="184"/>
      <c r="R94" s="31" t="str">
        <f t="shared" si="3"/>
        <v/>
      </c>
      <c r="S94" s="184"/>
      <c r="T94" s="31" t="str">
        <f t="shared" si="4"/>
        <v/>
      </c>
      <c r="U94" s="51">
        <f t="shared" si="7"/>
        <v>0</v>
      </c>
      <c r="V94" s="188"/>
      <c r="W94" s="189"/>
      <c r="X94" s="190"/>
      <c r="Y94" s="191"/>
      <c r="Z94" s="308" t="str">
        <f>IF('Cenas aprēķins'!$E$22="Jā",IFERROR(IF(V94="Attiecināt uz stundām",U94*Y94,IF(V94="Attiecināt uz mēnesi",U94*Y94,IF(V94="Attiecināt uz reizi","N/A",""))),""),"")</f>
        <v/>
      </c>
      <c r="AA94" s="309" t="str">
        <f>IF('Cenas aprēķins'!$F$22="Jā",IFERROR(IF(V94="Attiecināt uz stundām",U94*Y94*$AA$59,IF(V94="Attiecināt uz reizi","N/A",IF(V94="Attiecināt uz mēnesi",U94*Y94*$AC$59/'Vispārīgā informācija'!$E$41/8*$AA$59,""))),""),"")</f>
        <v/>
      </c>
      <c r="AB94" s="310"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1" t="str">
        <f>IF('Cenas aprēķins'!$H$22="Jā",IFERROR(IF(V94="Attiecināt uz stundām",U94*Y94*$AC$59,IF(V94="Attiecināt uz mēnesi",U94*Y94*$AC$59,IF(V94="Attiecināt uz reizi",U94*W94*X94*Y94,""))),""),"")</f>
        <v/>
      </c>
      <c r="AD94" s="308" t="str">
        <f>IF('Cenas aprēķins'!$I$22="Jā",IFERROR(IF(V94="Attiecināt uz stundām",U94*$AD$59*Y94,IF(V94="Attiecināt uz reizi",U94*W94*Y94,IF(V94="Attiecināt uz mēnesi","N/A",""))),""),"")</f>
        <v/>
      </c>
      <c r="AE94" s="174" t="str">
        <f t="shared" si="5"/>
        <v/>
      </c>
      <c r="AF94" s="40"/>
      <c r="AG94" s="40"/>
      <c r="AH94" s="40"/>
    </row>
    <row r="95" spans="1:34" ht="15.6" outlineLevel="2" x14ac:dyDescent="0.3">
      <c r="A95" s="40"/>
      <c r="B95" s="109">
        <v>34</v>
      </c>
      <c r="C95" s="182"/>
      <c r="D95" s="183"/>
      <c r="E95" s="184"/>
      <c r="F95" s="31" t="str">
        <f t="shared" si="6"/>
        <v/>
      </c>
      <c r="G95" s="184"/>
      <c r="H95" s="31" t="str">
        <f t="shared" si="1"/>
        <v/>
      </c>
      <c r="I95" s="184"/>
      <c r="J95" s="31" t="str">
        <f>IFERROR(ROUND(IF(I95="Jā",$D$25/'Vispārīgā informācija'!$F$40,""),2),"")</f>
        <v/>
      </c>
      <c r="K95" s="184"/>
      <c r="L95" s="31" t="str">
        <f>IFERROR(ROUND(IF(K95="Jā",$D$26/'Vispārīgā informācija'!$F$40,""),2),"")</f>
        <v/>
      </c>
      <c r="M95" s="184"/>
      <c r="N95" s="31" t="str">
        <f>IFERROR(ROUND(IF(M95="Jā",$D$27/'Vispārīgā informācija'!$F$40,""),2),"")</f>
        <v/>
      </c>
      <c r="O95" s="184"/>
      <c r="P95" s="31" t="str">
        <f t="shared" si="2"/>
        <v/>
      </c>
      <c r="Q95" s="184"/>
      <c r="R95" s="31" t="str">
        <f t="shared" si="3"/>
        <v/>
      </c>
      <c r="S95" s="184"/>
      <c r="T95" s="31" t="str">
        <f t="shared" si="4"/>
        <v/>
      </c>
      <c r="U95" s="51">
        <f t="shared" si="7"/>
        <v>0</v>
      </c>
      <c r="V95" s="188"/>
      <c r="W95" s="189"/>
      <c r="X95" s="190"/>
      <c r="Y95" s="191"/>
      <c r="Z95" s="308" t="str">
        <f>IF('Cenas aprēķins'!$E$22="Jā",IFERROR(IF(V95="Attiecināt uz stundām",U95*Y95,IF(V95="Attiecināt uz mēnesi",U95*Y95,IF(V95="Attiecināt uz reizi","N/A",""))),""),"")</f>
        <v/>
      </c>
      <c r="AA95" s="309" t="str">
        <f>IF('Cenas aprēķins'!$F$22="Jā",IFERROR(IF(V95="Attiecināt uz stundām",U95*Y95*$AA$59,IF(V95="Attiecināt uz reizi","N/A",IF(V95="Attiecināt uz mēnesi",U95*Y95*$AC$59/'Vispārīgā informācija'!$E$41/8*$AA$59,""))),""),"")</f>
        <v/>
      </c>
      <c r="AB95" s="310"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1" t="str">
        <f>IF('Cenas aprēķins'!$H$22="Jā",IFERROR(IF(V95="Attiecināt uz stundām",U95*Y95*$AC$59,IF(V95="Attiecināt uz mēnesi",U95*Y95*$AC$59,IF(V95="Attiecināt uz reizi",U95*W95*X95*Y95,""))),""),"")</f>
        <v/>
      </c>
      <c r="AD95" s="308" t="str">
        <f>IF('Cenas aprēķins'!$I$22="Jā",IFERROR(IF(V95="Attiecināt uz stundām",U95*$AD$59*Y95,IF(V95="Attiecināt uz reizi",U95*W95*Y95,IF(V95="Attiecināt uz mēnesi","N/A",""))),""),"")</f>
        <v/>
      </c>
      <c r="AE95" s="174" t="str">
        <f t="shared" si="5"/>
        <v/>
      </c>
      <c r="AF95" s="40"/>
      <c r="AG95" s="40"/>
      <c r="AH95" s="40"/>
    </row>
    <row r="96" spans="1:34" ht="15.6" outlineLevel="2" x14ac:dyDescent="0.3">
      <c r="A96" s="40"/>
      <c r="B96" s="109">
        <v>35</v>
      </c>
      <c r="C96" s="182"/>
      <c r="D96" s="183"/>
      <c r="E96" s="184"/>
      <c r="F96" s="31" t="str">
        <f t="shared" si="6"/>
        <v/>
      </c>
      <c r="G96" s="184"/>
      <c r="H96" s="31" t="str">
        <f t="shared" si="1"/>
        <v/>
      </c>
      <c r="I96" s="184"/>
      <c r="J96" s="31" t="str">
        <f>IFERROR(ROUND(IF(I96="Jā",$D$25/'Vispārīgā informācija'!$F$40,""),2),"")</f>
        <v/>
      </c>
      <c r="K96" s="184"/>
      <c r="L96" s="31" t="str">
        <f>IFERROR(ROUND(IF(K96="Jā",$D$26/'Vispārīgā informācija'!$F$40,""),2),"")</f>
        <v/>
      </c>
      <c r="M96" s="184"/>
      <c r="N96" s="31" t="str">
        <f>IFERROR(ROUND(IF(M96="Jā",$D$27/'Vispārīgā informācija'!$F$40,""),2),"")</f>
        <v/>
      </c>
      <c r="O96" s="184"/>
      <c r="P96" s="31" t="str">
        <f t="shared" si="2"/>
        <v/>
      </c>
      <c r="Q96" s="184"/>
      <c r="R96" s="31" t="str">
        <f t="shared" si="3"/>
        <v/>
      </c>
      <c r="S96" s="184"/>
      <c r="T96" s="31" t="str">
        <f t="shared" si="4"/>
        <v/>
      </c>
      <c r="U96" s="51">
        <f t="shared" si="7"/>
        <v>0</v>
      </c>
      <c r="V96" s="188"/>
      <c r="W96" s="189"/>
      <c r="X96" s="190"/>
      <c r="Y96" s="191"/>
      <c r="Z96" s="308" t="str">
        <f>IF('Cenas aprēķins'!$E$22="Jā",IFERROR(IF(V96="Attiecināt uz stundām",U96*Y96,IF(V96="Attiecināt uz mēnesi",U96*Y96,IF(V96="Attiecināt uz reizi","N/A",""))),""),"")</f>
        <v/>
      </c>
      <c r="AA96" s="309" t="str">
        <f>IF('Cenas aprēķins'!$F$22="Jā",IFERROR(IF(V96="Attiecināt uz stundām",U96*Y96*$AA$59,IF(V96="Attiecināt uz reizi","N/A",IF(V96="Attiecināt uz mēnesi",U96*Y96*$AC$59/'Vispārīgā informācija'!$E$41/8*$AA$59,""))),""),"")</f>
        <v/>
      </c>
      <c r="AB96" s="310"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1" t="str">
        <f>IF('Cenas aprēķins'!$H$22="Jā",IFERROR(IF(V96="Attiecināt uz stundām",U96*Y96*$AC$59,IF(V96="Attiecināt uz mēnesi",U96*Y96*$AC$59,IF(V96="Attiecināt uz reizi",U96*W96*X96*Y96,""))),""),"")</f>
        <v/>
      </c>
      <c r="AD96" s="308" t="str">
        <f>IF('Cenas aprēķins'!$I$22="Jā",IFERROR(IF(V96="Attiecināt uz stundām",U96*$AD$59*Y96,IF(V96="Attiecināt uz reizi",U96*W96*Y96,IF(V96="Attiecināt uz mēnesi","N/A",""))),""),"")</f>
        <v/>
      </c>
      <c r="AE96" s="174" t="str">
        <f t="shared" si="5"/>
        <v/>
      </c>
      <c r="AF96" s="40"/>
      <c r="AG96" s="40"/>
      <c r="AH96" s="40"/>
    </row>
    <row r="97" spans="1:34" ht="15.6" outlineLevel="2" x14ac:dyDescent="0.3">
      <c r="A97" s="40"/>
      <c r="B97" s="109">
        <v>36</v>
      </c>
      <c r="C97" s="182"/>
      <c r="D97" s="183"/>
      <c r="E97" s="184"/>
      <c r="F97" s="31" t="str">
        <f t="shared" si="6"/>
        <v/>
      </c>
      <c r="G97" s="184"/>
      <c r="H97" s="31" t="str">
        <f t="shared" si="1"/>
        <v/>
      </c>
      <c r="I97" s="184"/>
      <c r="J97" s="31" t="str">
        <f>IFERROR(ROUND(IF(I97="Jā",$D$25/'Vispārīgā informācija'!$F$40,""),2),"")</f>
        <v/>
      </c>
      <c r="K97" s="184"/>
      <c r="L97" s="31" t="str">
        <f>IFERROR(ROUND(IF(K97="Jā",$D$26/'Vispārīgā informācija'!$F$40,""),2),"")</f>
        <v/>
      </c>
      <c r="M97" s="184"/>
      <c r="N97" s="31" t="str">
        <f>IFERROR(ROUND(IF(M97="Jā",$D$27/'Vispārīgā informācija'!$F$40,""),2),"")</f>
        <v/>
      </c>
      <c r="O97" s="184"/>
      <c r="P97" s="31" t="str">
        <f t="shared" si="2"/>
        <v/>
      </c>
      <c r="Q97" s="184"/>
      <c r="R97" s="31" t="str">
        <f t="shared" si="3"/>
        <v/>
      </c>
      <c r="S97" s="184"/>
      <c r="T97" s="31" t="str">
        <f t="shared" si="4"/>
        <v/>
      </c>
      <c r="U97" s="51">
        <f t="shared" si="7"/>
        <v>0</v>
      </c>
      <c r="V97" s="188"/>
      <c r="W97" s="189"/>
      <c r="X97" s="190"/>
      <c r="Y97" s="191"/>
      <c r="Z97" s="308" t="str">
        <f>IF('Cenas aprēķins'!$E$22="Jā",IFERROR(IF(V97="Attiecināt uz stundām",U97*Y97,IF(V97="Attiecināt uz mēnesi",U97*Y97,IF(V97="Attiecināt uz reizi","N/A",""))),""),"")</f>
        <v/>
      </c>
      <c r="AA97" s="309" t="str">
        <f>IF('Cenas aprēķins'!$F$22="Jā",IFERROR(IF(V97="Attiecināt uz stundām",U97*Y97*$AA$59,IF(V97="Attiecināt uz reizi","N/A",IF(V97="Attiecināt uz mēnesi",U97*Y97*$AC$59/'Vispārīgā informācija'!$E$41/8*$AA$59,""))),""),"")</f>
        <v/>
      </c>
      <c r="AB97" s="310"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1" t="str">
        <f>IF('Cenas aprēķins'!$H$22="Jā",IFERROR(IF(V97="Attiecināt uz stundām",U97*Y97*$AC$59,IF(V97="Attiecināt uz mēnesi",U97*Y97*$AC$59,IF(V97="Attiecināt uz reizi",U97*W97*X97*Y97,""))),""),"")</f>
        <v/>
      </c>
      <c r="AD97" s="308" t="str">
        <f>IF('Cenas aprēķins'!$I$22="Jā",IFERROR(IF(V97="Attiecināt uz stundām",U97*$AD$59*Y97,IF(V97="Attiecināt uz reizi",U97*W97*Y97,IF(V97="Attiecināt uz mēnesi","N/A",""))),""),"")</f>
        <v/>
      </c>
      <c r="AE97" s="174" t="str">
        <f t="shared" si="5"/>
        <v/>
      </c>
      <c r="AF97" s="40"/>
      <c r="AG97" s="40"/>
      <c r="AH97" s="40"/>
    </row>
    <row r="98" spans="1:34" ht="15.6" outlineLevel="2" x14ac:dyDescent="0.3">
      <c r="A98" s="40"/>
      <c r="B98" s="109">
        <v>37</v>
      </c>
      <c r="C98" s="182"/>
      <c r="D98" s="183"/>
      <c r="E98" s="184"/>
      <c r="F98" s="31" t="str">
        <f t="shared" si="6"/>
        <v/>
      </c>
      <c r="G98" s="184"/>
      <c r="H98" s="31" t="str">
        <f t="shared" si="1"/>
        <v/>
      </c>
      <c r="I98" s="184"/>
      <c r="J98" s="31" t="str">
        <f>IFERROR(ROUND(IF(I98="Jā",$D$25/'Vispārīgā informācija'!$F$40,""),2),"")</f>
        <v/>
      </c>
      <c r="K98" s="184"/>
      <c r="L98" s="31" t="str">
        <f>IFERROR(ROUND(IF(K98="Jā",$D$26/'Vispārīgā informācija'!$F$40,""),2),"")</f>
        <v/>
      </c>
      <c r="M98" s="184"/>
      <c r="N98" s="31" t="str">
        <f>IFERROR(ROUND(IF(M98="Jā",$D$27/'Vispārīgā informācija'!$F$40,""),2),"")</f>
        <v/>
      </c>
      <c r="O98" s="184"/>
      <c r="P98" s="31" t="str">
        <f t="shared" si="2"/>
        <v/>
      </c>
      <c r="Q98" s="184"/>
      <c r="R98" s="31" t="str">
        <f t="shared" si="3"/>
        <v/>
      </c>
      <c r="S98" s="184"/>
      <c r="T98" s="31" t="str">
        <f t="shared" si="4"/>
        <v/>
      </c>
      <c r="U98" s="51">
        <f t="shared" si="7"/>
        <v>0</v>
      </c>
      <c r="V98" s="188"/>
      <c r="W98" s="189"/>
      <c r="X98" s="190"/>
      <c r="Y98" s="191"/>
      <c r="Z98" s="308" t="str">
        <f>IF('Cenas aprēķins'!$E$22="Jā",IFERROR(IF(V98="Attiecināt uz stundām",U98*Y98,IF(V98="Attiecināt uz mēnesi",U98*Y98,IF(V98="Attiecināt uz reizi","N/A",""))),""),"")</f>
        <v/>
      </c>
      <c r="AA98" s="309" t="str">
        <f>IF('Cenas aprēķins'!$F$22="Jā",IFERROR(IF(V98="Attiecināt uz stundām",U98*Y98*$AA$59,IF(V98="Attiecināt uz reizi","N/A",IF(V98="Attiecināt uz mēnesi",U98*Y98*$AC$59/'Vispārīgā informācija'!$E$41/8*$AA$59,""))),""),"")</f>
        <v/>
      </c>
      <c r="AB98" s="310"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1" t="str">
        <f>IF('Cenas aprēķins'!$H$22="Jā",IFERROR(IF(V98="Attiecināt uz stundām",U98*Y98*$AC$59,IF(V98="Attiecināt uz mēnesi",U98*Y98*$AC$59,IF(V98="Attiecināt uz reizi",U98*W98*X98*Y98,""))),""),"")</f>
        <v/>
      </c>
      <c r="AD98" s="308" t="str">
        <f>IF('Cenas aprēķins'!$I$22="Jā",IFERROR(IF(V98="Attiecināt uz stundām",U98*$AD$59*Y98,IF(V98="Attiecināt uz reizi",U98*W98*Y98,IF(V98="Attiecināt uz mēnesi","N/A",""))),""),"")</f>
        <v/>
      </c>
      <c r="AE98" s="174" t="str">
        <f t="shared" si="5"/>
        <v/>
      </c>
      <c r="AF98" s="40"/>
      <c r="AG98" s="40"/>
      <c r="AH98" s="40"/>
    </row>
    <row r="99" spans="1:34" ht="15.6" outlineLevel="2" x14ac:dyDescent="0.3">
      <c r="A99" s="40"/>
      <c r="B99" s="109">
        <v>38</v>
      </c>
      <c r="C99" s="182"/>
      <c r="D99" s="183"/>
      <c r="E99" s="184"/>
      <c r="F99" s="31" t="str">
        <f t="shared" si="6"/>
        <v/>
      </c>
      <c r="G99" s="184"/>
      <c r="H99" s="31" t="str">
        <f t="shared" si="1"/>
        <v/>
      </c>
      <c r="I99" s="184"/>
      <c r="J99" s="31" t="str">
        <f>IFERROR(ROUND(IF(I99="Jā",$D$25/'Vispārīgā informācija'!$F$40,""),2),"")</f>
        <v/>
      </c>
      <c r="K99" s="184"/>
      <c r="L99" s="31" t="str">
        <f>IFERROR(ROUND(IF(K99="Jā",$D$26/'Vispārīgā informācija'!$F$40,""),2),"")</f>
        <v/>
      </c>
      <c r="M99" s="184"/>
      <c r="N99" s="31" t="str">
        <f>IFERROR(ROUND(IF(M99="Jā",$D$27/'Vispārīgā informācija'!$F$40,""),2),"")</f>
        <v/>
      </c>
      <c r="O99" s="184"/>
      <c r="P99" s="31" t="str">
        <f t="shared" si="2"/>
        <v/>
      </c>
      <c r="Q99" s="184"/>
      <c r="R99" s="31" t="str">
        <f t="shared" si="3"/>
        <v/>
      </c>
      <c r="S99" s="184"/>
      <c r="T99" s="31" t="str">
        <f t="shared" si="4"/>
        <v/>
      </c>
      <c r="U99" s="51">
        <f t="shared" si="7"/>
        <v>0</v>
      </c>
      <c r="V99" s="188"/>
      <c r="W99" s="189"/>
      <c r="X99" s="190"/>
      <c r="Y99" s="191"/>
      <c r="Z99" s="308" t="str">
        <f>IF('Cenas aprēķins'!$E$22="Jā",IFERROR(IF(V99="Attiecināt uz stundām",U99*Y99,IF(V99="Attiecināt uz mēnesi",U99*Y99,IF(V99="Attiecināt uz reizi","N/A",""))),""),"")</f>
        <v/>
      </c>
      <c r="AA99" s="309" t="str">
        <f>IF('Cenas aprēķins'!$F$22="Jā",IFERROR(IF(V99="Attiecināt uz stundām",U99*Y99*$AA$59,IF(V99="Attiecināt uz reizi","N/A",IF(V99="Attiecināt uz mēnesi",U99*Y99*$AC$59/'Vispārīgā informācija'!$E$41/8*$AA$59,""))),""),"")</f>
        <v/>
      </c>
      <c r="AB99" s="310"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1" t="str">
        <f>IF('Cenas aprēķins'!$H$22="Jā",IFERROR(IF(V99="Attiecināt uz stundām",U99*Y99*$AC$59,IF(V99="Attiecināt uz mēnesi",U99*Y99*$AC$59,IF(V99="Attiecināt uz reizi",U99*W99*X99*Y99,""))),""),"")</f>
        <v/>
      </c>
      <c r="AD99" s="308" t="str">
        <f>IF('Cenas aprēķins'!$I$22="Jā",IFERROR(IF(V99="Attiecināt uz stundām",U99*$AD$59*Y99,IF(V99="Attiecināt uz reizi",U99*W99*Y99,IF(V99="Attiecināt uz mēnesi","N/A",""))),""),"")</f>
        <v/>
      </c>
      <c r="AE99" s="174" t="str">
        <f t="shared" si="5"/>
        <v/>
      </c>
      <c r="AF99" s="40"/>
      <c r="AG99" s="40"/>
      <c r="AH99" s="40"/>
    </row>
    <row r="100" spans="1:34" ht="15.6" outlineLevel="2" x14ac:dyDescent="0.3">
      <c r="A100" s="40"/>
      <c r="B100" s="109">
        <v>39</v>
      </c>
      <c r="C100" s="182"/>
      <c r="D100" s="183"/>
      <c r="E100" s="184"/>
      <c r="F100" s="31" t="str">
        <f t="shared" si="6"/>
        <v/>
      </c>
      <c r="G100" s="184"/>
      <c r="H100" s="31" t="str">
        <f t="shared" si="1"/>
        <v/>
      </c>
      <c r="I100" s="184"/>
      <c r="J100" s="31" t="str">
        <f>IFERROR(ROUND(IF(I100="Jā",$D$25/'Vispārīgā informācija'!$F$40,""),2),"")</f>
        <v/>
      </c>
      <c r="K100" s="184"/>
      <c r="L100" s="31" t="str">
        <f>IFERROR(ROUND(IF(K100="Jā",$D$26/'Vispārīgā informācija'!$F$40,""),2),"")</f>
        <v/>
      </c>
      <c r="M100" s="184"/>
      <c r="N100" s="31" t="str">
        <f>IFERROR(ROUND(IF(M100="Jā",$D$27/'Vispārīgā informācija'!$F$40,""),2),"")</f>
        <v/>
      </c>
      <c r="O100" s="184"/>
      <c r="P100" s="31" t="str">
        <f t="shared" si="2"/>
        <v/>
      </c>
      <c r="Q100" s="184"/>
      <c r="R100" s="31" t="str">
        <f t="shared" si="3"/>
        <v/>
      </c>
      <c r="S100" s="184"/>
      <c r="T100" s="31" t="str">
        <f t="shared" si="4"/>
        <v/>
      </c>
      <c r="U100" s="51">
        <f t="shared" si="7"/>
        <v>0</v>
      </c>
      <c r="V100" s="188"/>
      <c r="W100" s="189"/>
      <c r="X100" s="190"/>
      <c r="Y100" s="191"/>
      <c r="Z100" s="308" t="str">
        <f>IF('Cenas aprēķins'!$E$22="Jā",IFERROR(IF(V100="Attiecināt uz stundām",U100*Y100,IF(V100="Attiecināt uz mēnesi",U100*Y100,IF(V100="Attiecināt uz reizi","N/A",""))),""),"")</f>
        <v/>
      </c>
      <c r="AA100" s="309" t="str">
        <f>IF('Cenas aprēķins'!$F$22="Jā",IFERROR(IF(V100="Attiecināt uz stundām",U100*Y100*$AA$59,IF(V100="Attiecināt uz reizi","N/A",IF(V100="Attiecināt uz mēnesi",U100*Y100*$AC$59/'Vispārīgā informācija'!$E$41/8*$AA$59,""))),""),"")</f>
        <v/>
      </c>
      <c r="AB100" s="310"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1" t="str">
        <f>IF('Cenas aprēķins'!$H$22="Jā",IFERROR(IF(V100="Attiecināt uz stundām",U100*Y100*$AC$59,IF(V100="Attiecināt uz mēnesi",U100*Y100*$AC$59,IF(V100="Attiecināt uz reizi",U100*W100*X100*Y100,""))),""),"")</f>
        <v/>
      </c>
      <c r="AD100" s="308" t="str">
        <f>IF('Cenas aprēķins'!$I$22="Jā",IFERROR(IF(V100="Attiecināt uz stundām",U100*$AD$59*Y100,IF(V100="Attiecināt uz reizi",U100*W100*Y100,IF(V100="Attiecināt uz mēnesi","N/A",""))),""),"")</f>
        <v/>
      </c>
      <c r="AE100" s="174" t="str">
        <f t="shared" si="5"/>
        <v/>
      </c>
      <c r="AF100" s="40"/>
      <c r="AG100" s="40"/>
      <c r="AH100" s="40"/>
    </row>
    <row r="101" spans="1:34" ht="15.6" outlineLevel="1" x14ac:dyDescent="0.3">
      <c r="A101" s="40"/>
      <c r="B101" s="109">
        <v>40</v>
      </c>
      <c r="C101" s="182"/>
      <c r="D101" s="183"/>
      <c r="E101" s="184"/>
      <c r="F101" s="31" t="str">
        <f t="shared" si="6"/>
        <v/>
      </c>
      <c r="G101" s="184"/>
      <c r="H101" s="31" t="str">
        <f t="shared" si="1"/>
        <v/>
      </c>
      <c r="I101" s="184"/>
      <c r="J101" s="31" t="str">
        <f>IFERROR(ROUND(IF(I101="Jā",$D$25/'Vispārīgā informācija'!$F$40,""),2),"")</f>
        <v/>
      </c>
      <c r="K101" s="184"/>
      <c r="L101" s="31" t="str">
        <f>IFERROR(ROUND(IF(K101="Jā",$D$26/'Vispārīgā informācija'!$F$40,""),2),"")</f>
        <v/>
      </c>
      <c r="M101" s="184"/>
      <c r="N101" s="31" t="str">
        <f>IFERROR(ROUND(IF(M101="Jā",$D$27/'Vispārīgā informācija'!$F$40,""),2),"")</f>
        <v/>
      </c>
      <c r="O101" s="184"/>
      <c r="P101" s="31" t="str">
        <f t="shared" si="2"/>
        <v/>
      </c>
      <c r="Q101" s="184"/>
      <c r="R101" s="31" t="str">
        <f t="shared" si="3"/>
        <v/>
      </c>
      <c r="S101" s="184"/>
      <c r="T101" s="31" t="str">
        <f t="shared" si="4"/>
        <v/>
      </c>
      <c r="U101" s="51">
        <f t="shared" si="7"/>
        <v>0</v>
      </c>
      <c r="V101" s="188"/>
      <c r="W101" s="189"/>
      <c r="X101" s="190"/>
      <c r="Y101" s="191"/>
      <c r="Z101" s="308" t="str">
        <f>IF('Cenas aprēķins'!$E$22="Jā",IFERROR(IF(V101="Attiecināt uz stundām",U101*Y101,IF(V101="Attiecināt uz mēnesi",U101*Y101,IF(V101="Attiecināt uz reizi","N/A",""))),""),"")</f>
        <v/>
      </c>
      <c r="AA101" s="309" t="str">
        <f>IF('Cenas aprēķins'!$F$22="Jā",IFERROR(IF(V101="Attiecināt uz stundām",U101*Y101*$AA$59,IF(V101="Attiecināt uz reizi","N/A",IF(V101="Attiecināt uz mēnesi",U101*Y101*$AC$59/'Vispārīgā informācija'!$E$41/8*$AA$59,""))),""),"")</f>
        <v/>
      </c>
      <c r="AB101" s="310"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1" t="str">
        <f>IF('Cenas aprēķins'!$H$22="Jā",IFERROR(IF(V101="Attiecināt uz stundām",U101*Y101*$AC$59,IF(V101="Attiecināt uz mēnesi",U101*Y101*$AC$59,IF(V101="Attiecināt uz reizi",U101*W101*X101*Y101,""))),""),"")</f>
        <v/>
      </c>
      <c r="AD101" s="308" t="str">
        <f>IF('Cenas aprēķins'!$I$22="Jā",IFERROR(IF(V101="Attiecināt uz stundām",U101*$AD$59*Y101,IF(V101="Attiecināt uz reizi",U101*W101*Y101,IF(V101="Attiecināt uz mēnesi","N/A",""))),""),"")</f>
        <v/>
      </c>
      <c r="AE101" s="174" t="str">
        <f t="shared" si="5"/>
        <v/>
      </c>
      <c r="AF101" s="40"/>
      <c r="AG101" s="40"/>
      <c r="AH101" s="40"/>
    </row>
    <row r="102" spans="1:34" ht="15.6" outlineLevel="2" x14ac:dyDescent="0.3">
      <c r="A102" s="40"/>
      <c r="B102" s="109">
        <v>41</v>
      </c>
      <c r="C102" s="182"/>
      <c r="D102" s="183"/>
      <c r="E102" s="184"/>
      <c r="F102" s="31" t="str">
        <f t="shared" si="6"/>
        <v/>
      </c>
      <c r="G102" s="184"/>
      <c r="H102" s="31" t="str">
        <f t="shared" si="1"/>
        <v/>
      </c>
      <c r="I102" s="184"/>
      <c r="J102" s="31" t="str">
        <f>IFERROR(ROUND(IF(I102="Jā",$D$25/'Vispārīgā informācija'!$F$40,""),2),"")</f>
        <v/>
      </c>
      <c r="K102" s="184"/>
      <c r="L102" s="31" t="str">
        <f>IFERROR(ROUND(IF(K102="Jā",$D$26/'Vispārīgā informācija'!$F$40,""),2),"")</f>
        <v/>
      </c>
      <c r="M102" s="184"/>
      <c r="N102" s="31" t="str">
        <f>IFERROR(ROUND(IF(M102="Jā",$D$27/'Vispārīgā informācija'!$F$40,""),2),"")</f>
        <v/>
      </c>
      <c r="O102" s="184"/>
      <c r="P102" s="31" t="str">
        <f t="shared" si="2"/>
        <v/>
      </c>
      <c r="Q102" s="184"/>
      <c r="R102" s="31" t="str">
        <f t="shared" si="3"/>
        <v/>
      </c>
      <c r="S102" s="184"/>
      <c r="T102" s="31" t="str">
        <f t="shared" si="4"/>
        <v/>
      </c>
      <c r="U102" s="51">
        <f t="shared" si="7"/>
        <v>0</v>
      </c>
      <c r="V102" s="188"/>
      <c r="W102" s="189"/>
      <c r="X102" s="190"/>
      <c r="Y102" s="191"/>
      <c r="Z102" s="308" t="str">
        <f>IF('Cenas aprēķins'!$E$22="Jā",IFERROR(IF(V102="Attiecināt uz stundām",U102*Y102,IF(V102="Attiecināt uz mēnesi",U102*Y102,IF(V102="Attiecināt uz reizi","N/A",""))),""),"")</f>
        <v/>
      </c>
      <c r="AA102" s="309" t="str">
        <f>IF('Cenas aprēķins'!$F$22="Jā",IFERROR(IF(V102="Attiecināt uz stundām",U102*Y102*$AA$59,IF(V102="Attiecināt uz reizi","N/A",IF(V102="Attiecināt uz mēnesi",U102*Y102*$AC$59/'Vispārīgā informācija'!$E$41/8*$AA$59,""))),""),"")</f>
        <v/>
      </c>
      <c r="AB102" s="310"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1" t="str">
        <f>IF('Cenas aprēķins'!$H$22="Jā",IFERROR(IF(V102="Attiecināt uz stundām",U102*Y102*$AC$59,IF(V102="Attiecināt uz mēnesi",U102*Y102*$AC$59,IF(V102="Attiecināt uz reizi",U102*W102*X102*Y102,""))),""),"")</f>
        <v/>
      </c>
      <c r="AD102" s="308" t="str">
        <f>IF('Cenas aprēķins'!$I$22="Jā",IFERROR(IF(V102="Attiecināt uz stundām",U102*$AD$59*Y102,IF(V102="Attiecināt uz reizi",U102*W102*Y102,IF(V102="Attiecināt uz mēnesi","N/A",""))),""),"")</f>
        <v/>
      </c>
      <c r="AE102" s="174" t="str">
        <f t="shared" si="5"/>
        <v/>
      </c>
      <c r="AF102" s="40"/>
      <c r="AG102" s="40"/>
      <c r="AH102" s="40"/>
    </row>
    <row r="103" spans="1:34" ht="15.6" outlineLevel="2" x14ac:dyDescent="0.3">
      <c r="A103" s="40"/>
      <c r="B103" s="109">
        <v>42</v>
      </c>
      <c r="C103" s="182"/>
      <c r="D103" s="183"/>
      <c r="E103" s="184"/>
      <c r="F103" s="31" t="str">
        <f t="shared" si="6"/>
        <v/>
      </c>
      <c r="G103" s="184"/>
      <c r="H103" s="31" t="str">
        <f t="shared" si="1"/>
        <v/>
      </c>
      <c r="I103" s="184"/>
      <c r="J103" s="31" t="str">
        <f>IFERROR(ROUND(IF(I103="Jā",$D$25/'Vispārīgā informācija'!$F$40,""),2),"")</f>
        <v/>
      </c>
      <c r="K103" s="184"/>
      <c r="L103" s="31" t="str">
        <f>IFERROR(ROUND(IF(K103="Jā",$D$26/'Vispārīgā informācija'!$F$40,""),2),"")</f>
        <v/>
      </c>
      <c r="M103" s="184"/>
      <c r="N103" s="31" t="str">
        <f>IFERROR(ROUND(IF(M103="Jā",$D$27/'Vispārīgā informācija'!$F$40,""),2),"")</f>
        <v/>
      </c>
      <c r="O103" s="184"/>
      <c r="P103" s="31" t="str">
        <f t="shared" si="2"/>
        <v/>
      </c>
      <c r="Q103" s="184"/>
      <c r="R103" s="31" t="str">
        <f t="shared" si="3"/>
        <v/>
      </c>
      <c r="S103" s="184"/>
      <c r="T103" s="31" t="str">
        <f t="shared" si="4"/>
        <v/>
      </c>
      <c r="U103" s="51">
        <f t="shared" si="7"/>
        <v>0</v>
      </c>
      <c r="V103" s="188"/>
      <c r="W103" s="189"/>
      <c r="X103" s="190"/>
      <c r="Y103" s="191"/>
      <c r="Z103" s="308" t="str">
        <f>IF('Cenas aprēķins'!$E$22="Jā",IFERROR(IF(V103="Attiecināt uz stundām",U103*Y103,IF(V103="Attiecināt uz mēnesi",U103*Y103,IF(V103="Attiecināt uz reizi","N/A",""))),""),"")</f>
        <v/>
      </c>
      <c r="AA103" s="309" t="str">
        <f>IF('Cenas aprēķins'!$F$22="Jā",IFERROR(IF(V103="Attiecināt uz stundām",U103*Y103*$AA$59,IF(V103="Attiecināt uz reizi","N/A",IF(V103="Attiecināt uz mēnesi",U103*Y103*$AC$59/'Vispārīgā informācija'!$E$41/8*$AA$59,""))),""),"")</f>
        <v/>
      </c>
      <c r="AB103" s="310"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1" t="str">
        <f>IF('Cenas aprēķins'!$H$22="Jā",IFERROR(IF(V103="Attiecināt uz stundām",U103*Y103*$AC$59,IF(V103="Attiecināt uz mēnesi",U103*Y103*$AC$59,IF(V103="Attiecināt uz reizi",U103*W103*X103*Y103,""))),""),"")</f>
        <v/>
      </c>
      <c r="AD103" s="308" t="str">
        <f>IF('Cenas aprēķins'!$I$22="Jā",IFERROR(IF(V103="Attiecināt uz stundām",U103*$AD$59*Y103,IF(V103="Attiecināt uz reizi",U103*W103*Y103,IF(V103="Attiecināt uz mēnesi","N/A",""))),""),"")</f>
        <v/>
      </c>
      <c r="AE103" s="174" t="str">
        <f t="shared" si="5"/>
        <v/>
      </c>
      <c r="AF103" s="40"/>
      <c r="AG103" s="40"/>
      <c r="AH103" s="40"/>
    </row>
    <row r="104" spans="1:34" ht="15.6" outlineLevel="2" x14ac:dyDescent="0.3">
      <c r="A104" s="40"/>
      <c r="B104" s="109">
        <v>43</v>
      </c>
      <c r="C104" s="182"/>
      <c r="D104" s="183"/>
      <c r="E104" s="184"/>
      <c r="F104" s="31" t="str">
        <f t="shared" si="6"/>
        <v/>
      </c>
      <c r="G104" s="184"/>
      <c r="H104" s="31" t="str">
        <f t="shared" si="1"/>
        <v/>
      </c>
      <c r="I104" s="184"/>
      <c r="J104" s="31" t="str">
        <f>IFERROR(ROUND(IF(I104="Jā",$D$25/'Vispārīgā informācija'!$F$40,""),2),"")</f>
        <v/>
      </c>
      <c r="K104" s="184"/>
      <c r="L104" s="31" t="str">
        <f>IFERROR(ROUND(IF(K104="Jā",$D$26/'Vispārīgā informācija'!$F$40,""),2),"")</f>
        <v/>
      </c>
      <c r="M104" s="184"/>
      <c r="N104" s="31" t="str">
        <f>IFERROR(ROUND(IF(M104="Jā",$D$27/'Vispārīgā informācija'!$F$40,""),2),"")</f>
        <v/>
      </c>
      <c r="O104" s="184"/>
      <c r="P104" s="31" t="str">
        <f t="shared" si="2"/>
        <v/>
      </c>
      <c r="Q104" s="184"/>
      <c r="R104" s="31" t="str">
        <f t="shared" si="3"/>
        <v/>
      </c>
      <c r="S104" s="184"/>
      <c r="T104" s="31" t="str">
        <f t="shared" si="4"/>
        <v/>
      </c>
      <c r="U104" s="51">
        <f t="shared" si="7"/>
        <v>0</v>
      </c>
      <c r="V104" s="188"/>
      <c r="W104" s="189"/>
      <c r="X104" s="190"/>
      <c r="Y104" s="191"/>
      <c r="Z104" s="308" t="str">
        <f>IF('Cenas aprēķins'!$E$22="Jā",IFERROR(IF(V104="Attiecināt uz stundām",U104*Y104,IF(V104="Attiecināt uz mēnesi",U104*Y104,IF(V104="Attiecināt uz reizi","N/A",""))),""),"")</f>
        <v/>
      </c>
      <c r="AA104" s="309" t="str">
        <f>IF('Cenas aprēķins'!$F$22="Jā",IFERROR(IF(V104="Attiecināt uz stundām",U104*Y104*$AA$59,IF(V104="Attiecināt uz reizi","N/A",IF(V104="Attiecināt uz mēnesi",U104*Y104*$AC$59/'Vispārīgā informācija'!$E$41/8*$AA$59,""))),""),"")</f>
        <v/>
      </c>
      <c r="AB104" s="310"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1" t="str">
        <f>IF('Cenas aprēķins'!$H$22="Jā",IFERROR(IF(V104="Attiecināt uz stundām",U104*Y104*$AC$59,IF(V104="Attiecināt uz mēnesi",U104*Y104*$AC$59,IF(V104="Attiecināt uz reizi",U104*W104*X104*Y104,""))),""),"")</f>
        <v/>
      </c>
      <c r="AD104" s="308" t="str">
        <f>IF('Cenas aprēķins'!$I$22="Jā",IFERROR(IF(V104="Attiecināt uz stundām",U104*$AD$59*Y104,IF(V104="Attiecināt uz reizi",U104*W104*Y104,IF(V104="Attiecināt uz mēnesi","N/A",""))),""),"")</f>
        <v/>
      </c>
      <c r="AE104" s="174" t="str">
        <f t="shared" si="5"/>
        <v/>
      </c>
      <c r="AF104" s="40"/>
      <c r="AG104" s="40"/>
      <c r="AH104" s="40"/>
    </row>
    <row r="105" spans="1:34" ht="15.6" outlineLevel="2" x14ac:dyDescent="0.3">
      <c r="A105" s="40"/>
      <c r="B105" s="109">
        <v>44</v>
      </c>
      <c r="C105" s="182"/>
      <c r="D105" s="183"/>
      <c r="E105" s="184"/>
      <c r="F105" s="31" t="str">
        <f t="shared" si="6"/>
        <v/>
      </c>
      <c r="G105" s="184"/>
      <c r="H105" s="31" t="str">
        <f t="shared" si="1"/>
        <v/>
      </c>
      <c r="I105" s="184"/>
      <c r="J105" s="31" t="str">
        <f>IFERROR(ROUND(IF(I105="Jā",$D$25/'Vispārīgā informācija'!$F$40,""),2),"")</f>
        <v/>
      </c>
      <c r="K105" s="184"/>
      <c r="L105" s="31" t="str">
        <f>IFERROR(ROUND(IF(K105="Jā",$D$26/'Vispārīgā informācija'!$F$40,""),2),"")</f>
        <v/>
      </c>
      <c r="M105" s="184"/>
      <c r="N105" s="31" t="str">
        <f>IFERROR(ROUND(IF(M105="Jā",$D$27/'Vispārīgā informācija'!$F$40,""),2),"")</f>
        <v/>
      </c>
      <c r="O105" s="184"/>
      <c r="P105" s="31" t="str">
        <f t="shared" si="2"/>
        <v/>
      </c>
      <c r="Q105" s="184"/>
      <c r="R105" s="31" t="str">
        <f t="shared" si="3"/>
        <v/>
      </c>
      <c r="S105" s="184"/>
      <c r="T105" s="31" t="str">
        <f t="shared" si="4"/>
        <v/>
      </c>
      <c r="U105" s="51">
        <f t="shared" si="7"/>
        <v>0</v>
      </c>
      <c r="V105" s="188"/>
      <c r="W105" s="189"/>
      <c r="X105" s="190"/>
      <c r="Y105" s="191"/>
      <c r="Z105" s="308" t="str">
        <f>IF('Cenas aprēķins'!$E$22="Jā",IFERROR(IF(V105="Attiecināt uz stundām",U105*Y105,IF(V105="Attiecināt uz mēnesi",U105*Y105,IF(V105="Attiecināt uz reizi","N/A",""))),""),"")</f>
        <v/>
      </c>
      <c r="AA105" s="309" t="str">
        <f>IF('Cenas aprēķins'!$F$22="Jā",IFERROR(IF(V105="Attiecināt uz stundām",U105*Y105*$AA$59,IF(V105="Attiecināt uz reizi","N/A",IF(V105="Attiecināt uz mēnesi",U105*Y105*$AC$59/'Vispārīgā informācija'!$E$41/8*$AA$59,""))),""),"")</f>
        <v/>
      </c>
      <c r="AB105" s="310"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1" t="str">
        <f>IF('Cenas aprēķins'!$H$22="Jā",IFERROR(IF(V105="Attiecināt uz stundām",U105*Y105*$AC$59,IF(V105="Attiecināt uz mēnesi",U105*Y105*$AC$59,IF(V105="Attiecināt uz reizi",U105*W105*X105*Y105,""))),""),"")</f>
        <v/>
      </c>
      <c r="AD105" s="308" t="str">
        <f>IF('Cenas aprēķins'!$I$22="Jā",IFERROR(IF(V105="Attiecināt uz stundām",U105*$AD$59*Y105,IF(V105="Attiecināt uz reizi",U105*W105*Y105,IF(V105="Attiecināt uz mēnesi","N/A",""))),""),"")</f>
        <v/>
      </c>
      <c r="AE105" s="174" t="str">
        <f t="shared" si="5"/>
        <v/>
      </c>
      <c r="AF105" s="40"/>
      <c r="AG105" s="40"/>
      <c r="AH105" s="40"/>
    </row>
    <row r="106" spans="1:34" ht="15.6" outlineLevel="2" x14ac:dyDescent="0.3">
      <c r="A106" s="40"/>
      <c r="B106" s="109">
        <v>45</v>
      </c>
      <c r="C106" s="182"/>
      <c r="D106" s="183"/>
      <c r="E106" s="184"/>
      <c r="F106" s="31" t="str">
        <f t="shared" si="6"/>
        <v/>
      </c>
      <c r="G106" s="184"/>
      <c r="H106" s="31" t="str">
        <f t="shared" si="1"/>
        <v/>
      </c>
      <c r="I106" s="184"/>
      <c r="J106" s="31" t="str">
        <f>IFERROR(ROUND(IF(I106="Jā",$D$25/'Vispārīgā informācija'!$F$40,""),2),"")</f>
        <v/>
      </c>
      <c r="K106" s="184"/>
      <c r="L106" s="31" t="str">
        <f>IFERROR(ROUND(IF(K106="Jā",$D$26/'Vispārīgā informācija'!$F$40,""),2),"")</f>
        <v/>
      </c>
      <c r="M106" s="184"/>
      <c r="N106" s="31" t="str">
        <f>IFERROR(ROUND(IF(M106="Jā",$D$27/'Vispārīgā informācija'!$F$40,""),2),"")</f>
        <v/>
      </c>
      <c r="O106" s="184"/>
      <c r="P106" s="31" t="str">
        <f t="shared" si="2"/>
        <v/>
      </c>
      <c r="Q106" s="184"/>
      <c r="R106" s="31" t="str">
        <f t="shared" si="3"/>
        <v/>
      </c>
      <c r="S106" s="184"/>
      <c r="T106" s="31" t="str">
        <f t="shared" si="4"/>
        <v/>
      </c>
      <c r="U106" s="51">
        <f t="shared" si="7"/>
        <v>0</v>
      </c>
      <c r="V106" s="188"/>
      <c r="W106" s="189"/>
      <c r="X106" s="190"/>
      <c r="Y106" s="191"/>
      <c r="Z106" s="308" t="str">
        <f>IF('Cenas aprēķins'!$E$22="Jā",IFERROR(IF(V106="Attiecināt uz stundām",U106*Y106,IF(V106="Attiecināt uz mēnesi",U106*Y106,IF(V106="Attiecināt uz reizi","N/A",""))),""),"")</f>
        <v/>
      </c>
      <c r="AA106" s="309" t="str">
        <f>IF('Cenas aprēķins'!$F$22="Jā",IFERROR(IF(V106="Attiecināt uz stundām",U106*Y106*$AA$59,IF(V106="Attiecināt uz reizi","N/A",IF(V106="Attiecināt uz mēnesi",U106*Y106*$AC$59/'Vispārīgā informācija'!$E$41/8*$AA$59,""))),""),"")</f>
        <v/>
      </c>
      <c r="AB106" s="310"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1" t="str">
        <f>IF('Cenas aprēķins'!$H$22="Jā",IFERROR(IF(V106="Attiecināt uz stundām",U106*Y106*$AC$59,IF(V106="Attiecināt uz mēnesi",U106*Y106*$AC$59,IF(V106="Attiecināt uz reizi",U106*W106*X106*Y106,""))),""),"")</f>
        <v/>
      </c>
      <c r="AD106" s="308" t="str">
        <f>IF('Cenas aprēķins'!$I$22="Jā",IFERROR(IF(V106="Attiecināt uz stundām",U106*$AD$59*Y106,IF(V106="Attiecināt uz reizi",U106*W106*Y106,IF(V106="Attiecināt uz mēnesi","N/A",""))),""),"")</f>
        <v/>
      </c>
      <c r="AE106" s="174" t="str">
        <f t="shared" si="5"/>
        <v/>
      </c>
      <c r="AF106" s="40"/>
      <c r="AG106" s="40"/>
      <c r="AH106" s="40"/>
    </row>
    <row r="107" spans="1:34" ht="15.6" outlineLevel="2" x14ac:dyDescent="0.3">
      <c r="A107" s="40"/>
      <c r="B107" s="109">
        <v>46</v>
      </c>
      <c r="C107" s="182"/>
      <c r="D107" s="183"/>
      <c r="E107" s="184"/>
      <c r="F107" s="31" t="str">
        <f t="shared" si="6"/>
        <v/>
      </c>
      <c r="G107" s="184"/>
      <c r="H107" s="31" t="str">
        <f t="shared" si="1"/>
        <v/>
      </c>
      <c r="I107" s="184"/>
      <c r="J107" s="31" t="str">
        <f>IFERROR(ROUND(IF(I107="Jā",$D$25/'Vispārīgā informācija'!$F$40,""),2),"")</f>
        <v/>
      </c>
      <c r="K107" s="184"/>
      <c r="L107" s="31" t="str">
        <f>IFERROR(ROUND(IF(K107="Jā",$D$26/'Vispārīgā informācija'!$F$40,""),2),"")</f>
        <v/>
      </c>
      <c r="M107" s="184"/>
      <c r="N107" s="31" t="str">
        <f>IFERROR(ROUND(IF(M107="Jā",$D$27/'Vispārīgā informācija'!$F$40,""),2),"")</f>
        <v/>
      </c>
      <c r="O107" s="184"/>
      <c r="P107" s="31" t="str">
        <f t="shared" si="2"/>
        <v/>
      </c>
      <c r="Q107" s="184"/>
      <c r="R107" s="31" t="str">
        <f t="shared" si="3"/>
        <v/>
      </c>
      <c r="S107" s="184"/>
      <c r="T107" s="31" t="str">
        <f t="shared" si="4"/>
        <v/>
      </c>
      <c r="U107" s="51">
        <f t="shared" si="7"/>
        <v>0</v>
      </c>
      <c r="V107" s="188"/>
      <c r="W107" s="189"/>
      <c r="X107" s="190"/>
      <c r="Y107" s="191"/>
      <c r="Z107" s="308" t="str">
        <f>IF('Cenas aprēķins'!$E$22="Jā",IFERROR(IF(V107="Attiecināt uz stundām",U107*Y107,IF(V107="Attiecināt uz mēnesi",U107*Y107,IF(V107="Attiecināt uz reizi","N/A",""))),""),"")</f>
        <v/>
      </c>
      <c r="AA107" s="309" t="str">
        <f>IF('Cenas aprēķins'!$F$22="Jā",IFERROR(IF(V107="Attiecināt uz stundām",U107*Y107*$AA$59,IF(V107="Attiecināt uz reizi","N/A",IF(V107="Attiecināt uz mēnesi",U107*Y107*$AC$59/'Vispārīgā informācija'!$E$41/8*$AA$59,""))),""),"")</f>
        <v/>
      </c>
      <c r="AB107" s="310"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1" t="str">
        <f>IF('Cenas aprēķins'!$H$22="Jā",IFERROR(IF(V107="Attiecināt uz stundām",U107*Y107*$AC$59,IF(V107="Attiecināt uz mēnesi",U107*Y107*$AC$59,IF(V107="Attiecināt uz reizi",U107*W107*X107*Y107,""))),""),"")</f>
        <v/>
      </c>
      <c r="AD107" s="308" t="str">
        <f>IF('Cenas aprēķins'!$I$22="Jā",IFERROR(IF(V107="Attiecināt uz stundām",U107*$AD$59*Y107,IF(V107="Attiecināt uz reizi",U107*W107*Y107,IF(V107="Attiecināt uz mēnesi","N/A",""))),""),"")</f>
        <v/>
      </c>
      <c r="AE107" s="174" t="str">
        <f t="shared" si="5"/>
        <v/>
      </c>
      <c r="AF107" s="40"/>
      <c r="AG107" s="40"/>
      <c r="AH107" s="40"/>
    </row>
    <row r="108" spans="1:34" ht="15.6" outlineLevel="2" x14ac:dyDescent="0.3">
      <c r="A108" s="40"/>
      <c r="B108" s="109">
        <v>47</v>
      </c>
      <c r="C108" s="182"/>
      <c r="D108" s="183"/>
      <c r="E108" s="184"/>
      <c r="F108" s="31" t="str">
        <f t="shared" si="6"/>
        <v/>
      </c>
      <c r="G108" s="184"/>
      <c r="H108" s="31" t="str">
        <f t="shared" si="1"/>
        <v/>
      </c>
      <c r="I108" s="184"/>
      <c r="J108" s="31" t="str">
        <f>IFERROR(ROUND(IF(I108="Jā",$D$25/'Vispārīgā informācija'!$F$40,""),2),"")</f>
        <v/>
      </c>
      <c r="K108" s="184"/>
      <c r="L108" s="31" t="str">
        <f>IFERROR(ROUND(IF(K108="Jā",$D$26/'Vispārīgā informācija'!$F$40,""),2),"")</f>
        <v/>
      </c>
      <c r="M108" s="184"/>
      <c r="N108" s="31" t="str">
        <f>IFERROR(ROUND(IF(M108="Jā",$D$27/'Vispārīgā informācija'!$F$40,""),2),"")</f>
        <v/>
      </c>
      <c r="O108" s="184"/>
      <c r="P108" s="31" t="str">
        <f t="shared" si="2"/>
        <v/>
      </c>
      <c r="Q108" s="184"/>
      <c r="R108" s="31" t="str">
        <f t="shared" si="3"/>
        <v/>
      </c>
      <c r="S108" s="184"/>
      <c r="T108" s="31" t="str">
        <f t="shared" si="4"/>
        <v/>
      </c>
      <c r="U108" s="51">
        <f t="shared" si="7"/>
        <v>0</v>
      </c>
      <c r="V108" s="188"/>
      <c r="W108" s="189"/>
      <c r="X108" s="190"/>
      <c r="Y108" s="191"/>
      <c r="Z108" s="308" t="str">
        <f>IF('Cenas aprēķins'!$E$22="Jā",IFERROR(IF(V108="Attiecināt uz stundām",U108*Y108,IF(V108="Attiecināt uz mēnesi",U108*Y108,IF(V108="Attiecināt uz reizi","N/A",""))),""),"")</f>
        <v/>
      </c>
      <c r="AA108" s="309" t="str">
        <f>IF('Cenas aprēķins'!$F$22="Jā",IFERROR(IF(V108="Attiecināt uz stundām",U108*Y108*$AA$59,IF(V108="Attiecināt uz reizi","N/A",IF(V108="Attiecināt uz mēnesi",U108*Y108*$AC$59/'Vispārīgā informācija'!$E$41/8*$AA$59,""))),""),"")</f>
        <v/>
      </c>
      <c r="AB108" s="310"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1" t="str">
        <f>IF('Cenas aprēķins'!$H$22="Jā",IFERROR(IF(V108="Attiecināt uz stundām",U108*Y108*$AC$59,IF(V108="Attiecināt uz mēnesi",U108*Y108*$AC$59,IF(V108="Attiecināt uz reizi",U108*W108*X108*Y108,""))),""),"")</f>
        <v/>
      </c>
      <c r="AD108" s="308" t="str">
        <f>IF('Cenas aprēķins'!$I$22="Jā",IFERROR(IF(V108="Attiecināt uz stundām",U108*$AD$59*Y108,IF(V108="Attiecināt uz reizi",U108*W108*Y108,IF(V108="Attiecināt uz mēnesi","N/A",""))),""),"")</f>
        <v/>
      </c>
      <c r="AE108" s="174" t="str">
        <f t="shared" si="5"/>
        <v/>
      </c>
      <c r="AF108" s="40"/>
      <c r="AG108" s="40"/>
      <c r="AH108" s="40"/>
    </row>
    <row r="109" spans="1:34" ht="15.6" outlineLevel="2" x14ac:dyDescent="0.3">
      <c r="A109" s="40"/>
      <c r="B109" s="109">
        <v>48</v>
      </c>
      <c r="C109" s="182"/>
      <c r="D109" s="183"/>
      <c r="E109" s="184"/>
      <c r="F109" s="31" t="str">
        <f t="shared" si="6"/>
        <v/>
      </c>
      <c r="G109" s="184"/>
      <c r="H109" s="31" t="str">
        <f t="shared" si="1"/>
        <v/>
      </c>
      <c r="I109" s="184"/>
      <c r="J109" s="31" t="str">
        <f>IFERROR(ROUND(IF(I109="Jā",$D$25/'Vispārīgā informācija'!$F$40,""),2),"")</f>
        <v/>
      </c>
      <c r="K109" s="184"/>
      <c r="L109" s="31" t="str">
        <f>IFERROR(ROUND(IF(K109="Jā",$D$26/'Vispārīgā informācija'!$F$40,""),2),"")</f>
        <v/>
      </c>
      <c r="M109" s="184"/>
      <c r="N109" s="31" t="str">
        <f>IFERROR(ROUND(IF(M109="Jā",$D$27/'Vispārīgā informācija'!$F$40,""),2),"")</f>
        <v/>
      </c>
      <c r="O109" s="184"/>
      <c r="P109" s="31" t="str">
        <f t="shared" si="2"/>
        <v/>
      </c>
      <c r="Q109" s="184"/>
      <c r="R109" s="31" t="str">
        <f t="shared" si="3"/>
        <v/>
      </c>
      <c r="S109" s="184"/>
      <c r="T109" s="31" t="str">
        <f t="shared" si="4"/>
        <v/>
      </c>
      <c r="U109" s="51">
        <f t="shared" si="7"/>
        <v>0</v>
      </c>
      <c r="V109" s="188"/>
      <c r="W109" s="189"/>
      <c r="X109" s="190"/>
      <c r="Y109" s="191"/>
      <c r="Z109" s="308" t="str">
        <f>IF('Cenas aprēķins'!$E$22="Jā",IFERROR(IF(V109="Attiecināt uz stundām",U109*Y109,IF(V109="Attiecināt uz mēnesi",U109*Y109,IF(V109="Attiecināt uz reizi","N/A",""))),""),"")</f>
        <v/>
      </c>
      <c r="AA109" s="309" t="str">
        <f>IF('Cenas aprēķins'!$F$22="Jā",IFERROR(IF(V109="Attiecināt uz stundām",U109*Y109*$AA$59,IF(V109="Attiecināt uz reizi","N/A",IF(V109="Attiecināt uz mēnesi",U109*Y109*$AC$59/'Vispārīgā informācija'!$E$41/8*$AA$59,""))),""),"")</f>
        <v/>
      </c>
      <c r="AB109" s="310"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1" t="str">
        <f>IF('Cenas aprēķins'!$H$22="Jā",IFERROR(IF(V109="Attiecināt uz stundām",U109*Y109*$AC$59,IF(V109="Attiecināt uz mēnesi",U109*Y109*$AC$59,IF(V109="Attiecināt uz reizi",U109*W109*X109*Y109,""))),""),"")</f>
        <v/>
      </c>
      <c r="AD109" s="308" t="str">
        <f>IF('Cenas aprēķins'!$I$22="Jā",IFERROR(IF(V109="Attiecināt uz stundām",U109*$AD$59*Y109,IF(V109="Attiecināt uz reizi",U109*W109*Y109,IF(V109="Attiecināt uz mēnesi","N/A",""))),""),"")</f>
        <v/>
      </c>
      <c r="AE109" s="174" t="str">
        <f t="shared" si="5"/>
        <v/>
      </c>
      <c r="AF109" s="40"/>
      <c r="AG109" s="40"/>
      <c r="AH109" s="40"/>
    </row>
    <row r="110" spans="1:34" ht="15.6" outlineLevel="2" x14ac:dyDescent="0.3">
      <c r="A110" s="40"/>
      <c r="B110" s="109">
        <v>49</v>
      </c>
      <c r="C110" s="182"/>
      <c r="D110" s="183"/>
      <c r="E110" s="184"/>
      <c r="F110" s="31" t="str">
        <f t="shared" si="6"/>
        <v/>
      </c>
      <c r="G110" s="184"/>
      <c r="H110" s="31" t="str">
        <f t="shared" si="1"/>
        <v/>
      </c>
      <c r="I110" s="184"/>
      <c r="J110" s="31" t="str">
        <f>IFERROR(ROUND(IF(I110="Jā",$D$25/'Vispārīgā informācija'!$F$40,""),2),"")</f>
        <v/>
      </c>
      <c r="K110" s="184"/>
      <c r="L110" s="31" t="str">
        <f>IFERROR(ROUND(IF(K110="Jā",$D$26/'Vispārīgā informācija'!$F$40,""),2),"")</f>
        <v/>
      </c>
      <c r="M110" s="184"/>
      <c r="N110" s="31" t="str">
        <f>IFERROR(ROUND(IF(M110="Jā",$D$27/'Vispārīgā informācija'!$F$40,""),2),"")</f>
        <v/>
      </c>
      <c r="O110" s="184"/>
      <c r="P110" s="31" t="str">
        <f t="shared" si="2"/>
        <v/>
      </c>
      <c r="Q110" s="184"/>
      <c r="R110" s="31" t="str">
        <f t="shared" si="3"/>
        <v/>
      </c>
      <c r="S110" s="184"/>
      <c r="T110" s="31" t="str">
        <f t="shared" si="4"/>
        <v/>
      </c>
      <c r="U110" s="51">
        <f t="shared" si="7"/>
        <v>0</v>
      </c>
      <c r="V110" s="188"/>
      <c r="W110" s="189"/>
      <c r="X110" s="190"/>
      <c r="Y110" s="191"/>
      <c r="Z110" s="308" t="str">
        <f>IF('Cenas aprēķins'!$E$22="Jā",IFERROR(IF(V110="Attiecināt uz stundām",U110*Y110,IF(V110="Attiecināt uz mēnesi",U110*Y110,IF(V110="Attiecināt uz reizi","N/A",""))),""),"")</f>
        <v/>
      </c>
      <c r="AA110" s="309" t="str">
        <f>IF('Cenas aprēķins'!$F$22="Jā",IFERROR(IF(V110="Attiecināt uz stundām",U110*Y110*$AA$59,IF(V110="Attiecināt uz reizi","N/A",IF(V110="Attiecināt uz mēnesi",U110*Y110*$AC$59/'Vispārīgā informācija'!$E$41/8*$AA$59,""))),""),"")</f>
        <v/>
      </c>
      <c r="AB110" s="310"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1" t="str">
        <f>IF('Cenas aprēķins'!$H$22="Jā",IFERROR(IF(V110="Attiecināt uz stundām",U110*Y110*$AC$59,IF(V110="Attiecināt uz mēnesi",U110*Y110*$AC$59,IF(V110="Attiecināt uz reizi",U110*W110*X110*Y110,""))),""),"")</f>
        <v/>
      </c>
      <c r="AD110" s="308" t="str">
        <f>IF('Cenas aprēķins'!$I$22="Jā",IFERROR(IF(V110="Attiecināt uz stundām",U110*$AD$59*Y110,IF(V110="Attiecināt uz reizi",U110*W110*Y110,IF(V110="Attiecināt uz mēnesi","N/A",""))),""),"")</f>
        <v/>
      </c>
      <c r="AE110" s="174" t="str">
        <f t="shared" si="5"/>
        <v/>
      </c>
      <c r="AF110" s="40"/>
      <c r="AG110" s="40"/>
      <c r="AH110" s="40"/>
    </row>
    <row r="111" spans="1:34" ht="16.2" outlineLevel="2" thickBot="1" x14ac:dyDescent="0.35">
      <c r="A111" s="40"/>
      <c r="B111" s="110">
        <v>50</v>
      </c>
      <c r="C111" s="185"/>
      <c r="D111" s="186"/>
      <c r="E111" s="187"/>
      <c r="F111" s="34" t="str">
        <f t="shared" si="6"/>
        <v/>
      </c>
      <c r="G111" s="187"/>
      <c r="H111" s="34" t="str">
        <f t="shared" si="1"/>
        <v/>
      </c>
      <c r="I111" s="187"/>
      <c r="J111" s="34" t="str">
        <f>IFERROR(ROUND(IF(I111="Jā",$D$25/'Vispārīgā informācija'!$F$40,""),2),"")</f>
        <v/>
      </c>
      <c r="K111" s="187"/>
      <c r="L111" s="34" t="str">
        <f>IFERROR(ROUND(IF(K111="Jā",$D$26/'Vispārīgā informācija'!$F$40,""),2),"")</f>
        <v/>
      </c>
      <c r="M111" s="187"/>
      <c r="N111" s="34" t="str">
        <f>IFERROR(ROUND(IF(M111="Jā",$D$27/'Vispārīgā informācija'!$F$40,""),2),"")</f>
        <v/>
      </c>
      <c r="O111" s="187"/>
      <c r="P111" s="34" t="str">
        <f t="shared" si="2"/>
        <v/>
      </c>
      <c r="Q111" s="187"/>
      <c r="R111" s="34" t="str">
        <f t="shared" si="3"/>
        <v/>
      </c>
      <c r="S111" s="187"/>
      <c r="T111" s="34" t="str">
        <f t="shared" si="4"/>
        <v/>
      </c>
      <c r="U111" s="52">
        <f t="shared" ref="U111" si="8">D111+IF(E111="Jā",F111,0)+IF(G111="Jā",H111,0)+IF(I111="Jā",J111,0)+IF(K111="Jā",L111,0)+IF(M111="Jā",N111,0)+IF(O111="Jā",P111,0)+IF(Q111="Jā",R111,0)+IF(S111="Jā",T111,0)</f>
        <v>0</v>
      </c>
      <c r="V111" s="192"/>
      <c r="W111" s="193"/>
      <c r="X111" s="194"/>
      <c r="Y111" s="195"/>
      <c r="Z111" s="312" t="str">
        <f>IF('Cenas aprēķins'!$E$22="Jā",IFERROR(IF(V111="Attiecināt uz stundām",U111*Y111,IF(V111="Attiecināt uz mēnesi",U111*Y111,IF(V111="Attiecināt uz reizi","N/A",""))),""),"")</f>
        <v/>
      </c>
      <c r="AA111" s="309" t="str">
        <f>IF('Cenas aprēķins'!$F$22="Jā",IFERROR(IF(V111="Attiecināt uz stundām",U111*Y111*$AA$59,IF(V111="Attiecināt uz reizi","N/A",IF(V111="Attiecināt uz mēnesi",U111*Y111*$AC$59/'Vispārīgā informācija'!$E$41/8*$AA$59,""))),""),"")</f>
        <v/>
      </c>
      <c r="AB111" s="310"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1" t="str">
        <f>IF('Cenas aprēķins'!$H$22="Jā",IFERROR(IF(V111="Attiecināt uz stundām",U111*Y111*$AC$59,IF(V111="Attiecināt uz mēnesi",U111*Y111*$AC$59,IF(V111="Attiecināt uz reizi",U111*W111*X111*Y111,""))),""),"")</f>
        <v/>
      </c>
      <c r="AD111" s="308" t="str">
        <f>IF('Cenas aprēķins'!$I$22="Jā",IFERROR(IF(V111="Attiecināt uz stundām",U111*$AD$59*Y111,IF(V111="Attiecināt uz reizi",U111*W111*Y111,IF(V111="Attiecināt uz mēnesi","N/A",""))),""),"")</f>
        <v/>
      </c>
      <c r="AE111" s="174" t="str">
        <f t="shared" si="5"/>
        <v/>
      </c>
      <c r="AF111" s="40"/>
      <c r="AG111" s="40"/>
      <c r="AH111" s="40"/>
    </row>
    <row r="112" spans="1:34" ht="15.6" x14ac:dyDescent="0.3">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ht="15.6" x14ac:dyDescent="0.3">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row>
    <row r="114" spans="1:34" ht="15.6" x14ac:dyDescent="0.3">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row>
    <row r="115" spans="1:34" ht="15.6" x14ac:dyDescent="0.3">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ht="15.6" x14ac:dyDescent="0.3">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row>
    <row r="117" spans="1:34" ht="15.6" x14ac:dyDescent="0.3">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row>
    <row r="118" spans="1:34" ht="15.6" x14ac:dyDescent="0.3">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row>
    <row r="119" spans="1:34" ht="15.6" x14ac:dyDescent="0.3">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row>
    <row r="120" spans="1:34" ht="15.6" x14ac:dyDescent="0.3">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row>
    <row r="121" spans="1:34" ht="15.6" x14ac:dyDescent="0.3">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row>
  </sheetData>
  <sheetProtection algorithmName="SHA-512" hashValue="sOIbEsZSz++6w2qjUo4Ulv0C7ngHr5eeATOYiXnOpKTTPCMisfrhVHlBTnLV+fKKyBxcU0fSYFZ7IB41ms12hw==" saltValue="bPIjiS/TmYsJf+c603+HsA=="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workbookViewId="0">
      <selection activeCell="E26" sqref="E26"/>
    </sheetView>
  </sheetViews>
  <sheetFormatPr defaultColWidth="9.109375" defaultRowHeight="13.2" outlineLevelRow="2" x14ac:dyDescent="0.25"/>
  <cols>
    <col min="1" max="1" width="10.33203125" style="80" customWidth="1"/>
    <col min="2" max="2" width="9.109375" style="80"/>
    <col min="3" max="3" width="32" style="80" customWidth="1"/>
    <col min="4" max="4" width="13.6640625" style="80" customWidth="1"/>
    <col min="5" max="5" width="11.109375" style="80" customWidth="1"/>
    <col min="6" max="6" width="10.44140625" style="80" bestFit="1" customWidth="1"/>
    <col min="7" max="7" width="11.6640625" style="80" customWidth="1"/>
    <col min="8" max="8" width="9.109375" style="80"/>
    <col min="9" max="9" width="11.109375" style="80" customWidth="1"/>
    <col min="10" max="13" width="9.109375" style="80"/>
    <col min="14" max="14" width="6.33203125" style="80" customWidth="1"/>
    <col min="15" max="16384" width="9.109375" style="80"/>
  </cols>
  <sheetData>
    <row r="2" spans="1:22" ht="21" x14ac:dyDescent="0.4">
      <c r="A2" s="196"/>
      <c r="B2" s="82" t="s">
        <v>9</v>
      </c>
      <c r="C2" s="83" t="str">
        <f>Titullapa!$B$6</f>
        <v>[Nosaukums]</v>
      </c>
      <c r="D2" s="81"/>
    </row>
    <row r="3" spans="1:22" ht="21" x14ac:dyDescent="0.4">
      <c r="A3" s="196"/>
      <c r="B3" s="82" t="s">
        <v>10</v>
      </c>
      <c r="C3" s="83" t="str">
        <f>Saturs!C10</f>
        <v>II Modulis: Izmitināšanas izmaksas</v>
      </c>
      <c r="D3" s="81"/>
    </row>
    <row r="4" spans="1:22" ht="21" x14ac:dyDescent="0.4">
      <c r="A4" s="196"/>
      <c r="B4" s="316" t="s">
        <v>11</v>
      </c>
      <c r="C4" s="317"/>
      <c r="D4" s="81"/>
    </row>
    <row r="5" spans="1:22" ht="21" x14ac:dyDescent="0.4">
      <c r="A5" s="196"/>
      <c r="B5" s="83"/>
      <c r="C5" s="83"/>
      <c r="D5" s="81"/>
    </row>
    <row r="6" spans="1:22" ht="17.399999999999999" x14ac:dyDescent="0.3">
      <c r="A6" s="196"/>
      <c r="B6" s="87" t="s">
        <v>13</v>
      </c>
      <c r="C6" s="128"/>
    </row>
    <row r="7" spans="1:22" ht="15.6" x14ac:dyDescent="0.3">
      <c r="A7" s="196"/>
      <c r="B7" s="196"/>
      <c r="C7" s="196"/>
      <c r="D7" s="88" t="s">
        <v>14</v>
      </c>
      <c r="E7" s="40" t="s">
        <v>17</v>
      </c>
      <c r="F7" s="40"/>
      <c r="G7" s="40"/>
      <c r="H7" s="40"/>
      <c r="I7" s="40"/>
      <c r="J7" s="40"/>
      <c r="K7" s="40"/>
      <c r="L7" s="40"/>
      <c r="M7" s="40"/>
      <c r="N7" s="40"/>
    </row>
    <row r="8" spans="1:22" ht="15.6" x14ac:dyDescent="0.3">
      <c r="A8" s="196"/>
      <c r="B8" s="196"/>
      <c r="C8" s="196"/>
      <c r="D8" s="89" t="s">
        <v>15</v>
      </c>
      <c r="E8" s="40" t="s">
        <v>267</v>
      </c>
      <c r="F8" s="40"/>
      <c r="G8" s="40"/>
      <c r="H8" s="40"/>
      <c r="I8" s="40"/>
      <c r="J8" s="40"/>
      <c r="K8" s="40"/>
      <c r="L8" s="40"/>
      <c r="M8" s="40"/>
      <c r="N8" s="40"/>
    </row>
    <row r="9" spans="1:22" ht="15.6" x14ac:dyDescent="0.3">
      <c r="A9" s="196"/>
      <c r="B9" s="196"/>
      <c r="C9" s="196"/>
      <c r="D9" s="90" t="s">
        <v>16</v>
      </c>
      <c r="E9" s="40" t="s">
        <v>268</v>
      </c>
      <c r="F9" s="40"/>
      <c r="G9" s="40"/>
      <c r="H9" s="40"/>
      <c r="I9" s="40"/>
      <c r="J9" s="40"/>
      <c r="K9" s="40"/>
      <c r="L9" s="40"/>
      <c r="M9" s="40"/>
      <c r="N9" s="40"/>
    </row>
    <row r="10" spans="1:22" ht="15.6" x14ac:dyDescent="0.3">
      <c r="A10" s="196"/>
      <c r="B10" s="196"/>
      <c r="C10" s="196"/>
      <c r="D10" s="40"/>
      <c r="E10" s="40"/>
      <c r="F10" s="40"/>
      <c r="G10" s="40"/>
      <c r="H10" s="40"/>
      <c r="I10" s="40"/>
      <c r="J10" s="40"/>
      <c r="K10" s="40"/>
      <c r="L10" s="40"/>
      <c r="M10" s="40"/>
      <c r="N10" s="40"/>
    </row>
    <row r="11" spans="1:22" ht="17.399999999999999" x14ac:dyDescent="0.3">
      <c r="A11" s="196"/>
      <c r="B11" s="87" t="s">
        <v>48</v>
      </c>
      <c r="C11" s="196"/>
    </row>
    <row r="12" spans="1:22" ht="13.8" thickBot="1" x14ac:dyDescent="0.3"/>
    <row r="13" spans="1:22" ht="12.75" customHeight="1" x14ac:dyDescent="0.25">
      <c r="C13" s="341" t="s">
        <v>311</v>
      </c>
      <c r="D13" s="342"/>
      <c r="E13" s="342"/>
      <c r="F13" s="342"/>
      <c r="G13" s="342"/>
      <c r="H13" s="342"/>
      <c r="I13" s="342"/>
      <c r="J13" s="342"/>
      <c r="K13" s="343"/>
      <c r="O13" s="223"/>
      <c r="P13" s="223"/>
      <c r="Q13" s="223"/>
      <c r="R13" s="223"/>
      <c r="S13" s="223"/>
      <c r="T13" s="223"/>
      <c r="U13" s="223"/>
      <c r="V13" s="223"/>
    </row>
    <row r="14" spans="1:22" x14ac:dyDescent="0.25">
      <c r="C14" s="344"/>
      <c r="D14" s="345"/>
      <c r="E14" s="345"/>
      <c r="F14" s="345"/>
      <c r="G14" s="345"/>
      <c r="H14" s="345"/>
      <c r="I14" s="345"/>
      <c r="J14" s="345"/>
      <c r="K14" s="346"/>
      <c r="O14" s="223"/>
      <c r="P14" s="223"/>
      <c r="Q14" s="223" t="s">
        <v>75</v>
      </c>
      <c r="R14" s="223" t="s">
        <v>76</v>
      </c>
      <c r="S14" s="223" t="s">
        <v>77</v>
      </c>
      <c r="T14" s="223" t="s">
        <v>20</v>
      </c>
      <c r="U14" s="223" t="s">
        <v>78</v>
      </c>
      <c r="V14" s="223"/>
    </row>
    <row r="15" spans="1:22" ht="42.6" customHeight="1" thickBot="1" x14ac:dyDescent="0.3">
      <c r="C15" s="347"/>
      <c r="D15" s="348"/>
      <c r="E15" s="348"/>
      <c r="F15" s="348"/>
      <c r="G15" s="348"/>
      <c r="H15" s="348"/>
      <c r="I15" s="348"/>
      <c r="J15" s="348"/>
      <c r="K15" s="349"/>
      <c r="O15" s="223"/>
      <c r="P15" s="223" t="s">
        <v>235</v>
      </c>
      <c r="Q15" s="224">
        <f>H30</f>
        <v>0</v>
      </c>
      <c r="R15" s="224">
        <f t="shared" ref="R15:U15" si="0">I30</f>
        <v>0</v>
      </c>
      <c r="S15" s="224">
        <f t="shared" si="0"/>
        <v>0</v>
      </c>
      <c r="T15" s="224">
        <f t="shared" si="0"/>
        <v>0</v>
      </c>
      <c r="U15" s="224" t="str">
        <f t="shared" si="0"/>
        <v/>
      </c>
      <c r="V15" s="223"/>
    </row>
    <row r="16" spans="1:22" ht="14.4" x14ac:dyDescent="0.3">
      <c r="C16" s="148"/>
      <c r="D16" s="148"/>
      <c r="E16" s="148"/>
      <c r="F16" s="148"/>
      <c r="G16" s="148"/>
      <c r="H16" s="148"/>
      <c r="I16" s="148"/>
      <c r="J16" s="148"/>
      <c r="K16" s="148"/>
      <c r="O16" s="223"/>
      <c r="P16" s="223" t="s">
        <v>238</v>
      </c>
      <c r="Q16" s="224" t="str">
        <f>IFERROR(VLOOKUP($C$41,$O$43:$T$46,2,0),"")</f>
        <v/>
      </c>
      <c r="R16" s="224" t="str">
        <f>IFERROR(VLOOKUP($C$41,$O$43:$T$46,3,0),"")</f>
        <v/>
      </c>
      <c r="S16" s="224" t="str">
        <f>IFERROR(VLOOKUP($C$41,$O$43:$T$46,4,0),"")</f>
        <v/>
      </c>
      <c r="T16" s="224" t="str">
        <f>IFERROR(VLOOKUP($C$41,$O$43:$T$46,5,0),"")</f>
        <v/>
      </c>
      <c r="U16" s="224" t="str">
        <f>IFERROR(VLOOKUP($C$41,$O$43:$T$46,6,0),"")</f>
        <v/>
      </c>
      <c r="V16" s="223"/>
    </row>
    <row r="17" spans="2:22" ht="15.6" x14ac:dyDescent="0.3">
      <c r="B17" s="40"/>
      <c r="C17" s="40"/>
      <c r="D17" s="40"/>
      <c r="E17" s="40"/>
      <c r="F17" s="40"/>
      <c r="G17" s="40"/>
      <c r="H17" s="40"/>
      <c r="I17" s="40"/>
      <c r="J17" s="40"/>
      <c r="K17" s="40"/>
      <c r="L17" s="40"/>
      <c r="M17" s="40"/>
      <c r="N17" s="40"/>
      <c r="O17" s="220"/>
      <c r="P17" s="223" t="s">
        <v>243</v>
      </c>
      <c r="Q17" s="224" t="str">
        <f>IFERROR(VLOOKUP($B$98,$O$96:$T$101,2,0),"")</f>
        <v/>
      </c>
      <c r="R17" s="224" t="str">
        <f>IFERROR(VLOOKUP($B$98,$O$96:$T$101,3,0),"")</f>
        <v/>
      </c>
      <c r="S17" s="224" t="str">
        <f>IFERROR(VLOOKUP($B$98,$O$96:$T$101,4,0),"")</f>
        <v/>
      </c>
      <c r="T17" s="224" t="str">
        <f>IFERROR(VLOOKUP($B$98,$O$96:$T$101,5,0),"")</f>
        <v/>
      </c>
      <c r="U17" s="224" t="str">
        <f>IFERROR(VLOOKUP($B$98,$O$96:$T$101,6,0),"")</f>
        <v/>
      </c>
      <c r="V17" s="223"/>
    </row>
    <row r="18" spans="2:22" ht="16.2" thickBot="1" x14ac:dyDescent="0.35">
      <c r="B18" s="40"/>
      <c r="C18" s="40"/>
      <c r="D18" s="40"/>
      <c r="E18" s="40"/>
      <c r="F18" s="40"/>
      <c r="G18" s="40"/>
      <c r="H18" s="40"/>
      <c r="I18" s="40"/>
      <c r="J18" s="40"/>
      <c r="K18" s="40"/>
      <c r="L18" s="40"/>
      <c r="M18" s="40"/>
      <c r="N18" s="40"/>
      <c r="O18" s="220"/>
      <c r="P18" s="223"/>
      <c r="Q18" s="223"/>
      <c r="R18" s="223"/>
      <c r="S18" s="223"/>
      <c r="T18" s="223"/>
      <c r="U18" s="223"/>
      <c r="V18" s="223"/>
    </row>
    <row r="19" spans="2:22" ht="16.2" thickBot="1" x14ac:dyDescent="0.35">
      <c r="B19" s="40"/>
      <c r="C19" s="40"/>
      <c r="D19" s="40"/>
      <c r="E19" s="40"/>
      <c r="F19" s="40"/>
      <c r="G19" s="40"/>
      <c r="H19" s="197" t="str">
        <f>'Cenas aprēķins'!E20</f>
        <v>Stunda</v>
      </c>
      <c r="I19" s="197" t="str">
        <f>'Cenas aprēķins'!F20</f>
        <v>Diena</v>
      </c>
      <c r="J19" s="197" t="str">
        <f>'Cenas aprēķins'!G20</f>
        <v>Diennakts</v>
      </c>
      <c r="K19" s="197" t="str">
        <f>'Cenas aprēķins'!H20</f>
        <v>Mēnesis</v>
      </c>
      <c r="L19" s="198" t="str">
        <f>'Cenas aprēķins'!I20</f>
        <v>Reize</v>
      </c>
      <c r="M19" s="40"/>
      <c r="N19" s="40"/>
      <c r="O19" s="220"/>
    </row>
    <row r="20" spans="2:22" ht="16.2" thickBot="1" x14ac:dyDescent="0.35">
      <c r="B20" s="40"/>
      <c r="C20" s="40"/>
      <c r="D20" s="40"/>
      <c r="E20" s="40"/>
      <c r="F20" s="40"/>
      <c r="G20" s="40"/>
      <c r="H20" s="197">
        <f>'Cenas aprēķins'!E21</f>
        <v>1</v>
      </c>
      <c r="I20" s="197">
        <f>'Cenas aprēķins'!F21</f>
        <v>8</v>
      </c>
      <c r="J20" s="197">
        <f>'Cenas aprēķins'!G21</f>
        <v>24</v>
      </c>
      <c r="K20" s="197">
        <f>'Vispārīgā informācija'!$D$41*24</f>
        <v>730.08</v>
      </c>
      <c r="L20" s="198">
        <f>'Cenas aprēķins'!I21</f>
        <v>0</v>
      </c>
      <c r="M20" s="40"/>
      <c r="N20" s="40"/>
      <c r="O20" s="220"/>
    </row>
    <row r="21" spans="2:22" ht="18" thickBot="1" x14ac:dyDescent="0.35">
      <c r="B21" s="40"/>
      <c r="C21" s="40"/>
      <c r="D21" s="40"/>
      <c r="E21" s="40"/>
      <c r="F21" s="40"/>
      <c r="G21" s="147" t="s">
        <v>142</v>
      </c>
      <c r="H21" s="53">
        <f>IFERROR(Q15+Q17+Q16,O21)</f>
        <v>0</v>
      </c>
      <c r="I21" s="54">
        <f>IFERROR(R15+R17+R16,O21)</f>
        <v>0</v>
      </c>
      <c r="J21" s="54">
        <f>IFERROR(S15+S17+S16,O21)</f>
        <v>0</v>
      </c>
      <c r="K21" s="54">
        <f>IFERROR(T15+T17+T16,O21)</f>
        <v>0</v>
      </c>
      <c r="L21" s="55">
        <f>IFERROR(U15+U17+U16,O21)</f>
        <v>0</v>
      </c>
      <c r="M21" s="40"/>
      <c r="N21" s="40"/>
      <c r="O21" s="302">
        <v>0</v>
      </c>
    </row>
    <row r="22" spans="2:22" ht="15.6" x14ac:dyDescent="0.3">
      <c r="B22" s="40"/>
      <c r="C22" s="40"/>
      <c r="D22" s="40"/>
      <c r="E22" s="40"/>
      <c r="F22" s="40"/>
      <c r="G22" s="40"/>
      <c r="H22" s="40"/>
      <c r="I22" s="40"/>
      <c r="J22" s="40"/>
      <c r="K22" s="40"/>
      <c r="L22" s="40"/>
      <c r="M22" s="40"/>
      <c r="N22" s="40"/>
      <c r="O22" s="220"/>
    </row>
    <row r="23" spans="2:22" ht="15.6" x14ac:dyDescent="0.3">
      <c r="B23" s="40"/>
      <c r="C23" s="40"/>
      <c r="D23" s="40"/>
      <c r="E23" s="40"/>
      <c r="F23" s="40"/>
      <c r="G23" s="40"/>
      <c r="H23" s="40"/>
      <c r="I23" s="40"/>
      <c r="J23" s="40"/>
      <c r="K23" s="40"/>
      <c r="L23" s="40"/>
      <c r="M23" s="40"/>
      <c r="N23" s="40"/>
      <c r="O23" s="220"/>
    </row>
    <row r="24" spans="2:22" ht="20.399999999999999" x14ac:dyDescent="0.35">
      <c r="B24" s="313" t="s">
        <v>296</v>
      </c>
      <c r="C24" s="199"/>
      <c r="D24" s="199"/>
      <c r="E24" s="199"/>
      <c r="F24" s="199"/>
      <c r="G24" s="199"/>
      <c r="H24" s="199"/>
      <c r="I24" s="199"/>
      <c r="J24" s="40"/>
      <c r="K24" s="40"/>
      <c r="L24" s="40"/>
      <c r="M24" s="40"/>
      <c r="N24" s="40"/>
      <c r="O24" s="40"/>
    </row>
    <row r="25" spans="2:22" ht="16.2" thickBot="1" x14ac:dyDescent="0.35">
      <c r="B25" s="40"/>
      <c r="C25" s="40"/>
      <c r="D25" s="40"/>
      <c r="E25" s="40"/>
      <c r="F25" s="40"/>
      <c r="G25" s="40"/>
      <c r="H25" s="40"/>
      <c r="I25" s="40"/>
      <c r="J25" s="40"/>
      <c r="K25" s="40"/>
      <c r="L25" s="40"/>
      <c r="M25" s="40"/>
      <c r="N25" s="40"/>
      <c r="O25" s="40"/>
    </row>
    <row r="26" spans="2:22" ht="19.2" thickBot="1" x14ac:dyDescent="0.35">
      <c r="B26" s="40"/>
      <c r="C26" s="40"/>
      <c r="D26" s="200" t="s">
        <v>252</v>
      </c>
      <c r="E26" s="127"/>
      <c r="F26" s="40"/>
      <c r="G26" s="40"/>
      <c r="H26" s="40"/>
      <c r="I26" s="40"/>
      <c r="J26" s="40"/>
      <c r="K26" s="40"/>
      <c r="L26" s="40"/>
      <c r="M26" s="40"/>
      <c r="N26" s="40"/>
      <c r="O26" s="40"/>
    </row>
    <row r="27" spans="2:22" ht="19.2" thickBot="1" x14ac:dyDescent="0.35">
      <c r="B27" s="40"/>
      <c r="C27" s="40"/>
      <c r="D27" s="200" t="s">
        <v>295</v>
      </c>
      <c r="E27" s="127"/>
      <c r="F27" s="40"/>
      <c r="G27" s="40"/>
      <c r="H27" s="40"/>
      <c r="I27" s="40"/>
      <c r="J27" s="40"/>
      <c r="K27" s="40"/>
      <c r="L27" s="40"/>
      <c r="M27" s="40"/>
      <c r="N27" s="40"/>
      <c r="O27" s="40"/>
    </row>
    <row r="28" spans="2:22" ht="16.2" thickBot="1" x14ac:dyDescent="0.35">
      <c r="B28" s="40"/>
      <c r="C28" s="40"/>
      <c r="D28" s="200"/>
      <c r="E28" s="40"/>
      <c r="F28" s="40"/>
      <c r="G28" s="40"/>
      <c r="H28" s="197" t="str">
        <f>'Cenas aprēķins'!E20</f>
        <v>Stunda</v>
      </c>
      <c r="I28" s="93" t="str">
        <f>'Cenas aprēķins'!F20</f>
        <v>Diena</v>
      </c>
      <c r="J28" s="93" t="str">
        <f>'Cenas aprēķins'!G20</f>
        <v>Diennakts</v>
      </c>
      <c r="K28" s="93" t="str">
        <f>'Cenas aprēķins'!H20</f>
        <v>Mēnesis</v>
      </c>
      <c r="L28" s="94" t="str">
        <f>'Cenas aprēķins'!I20</f>
        <v>Reize</v>
      </c>
      <c r="M28" s="220"/>
      <c r="N28" s="40"/>
      <c r="O28" s="40"/>
    </row>
    <row r="29" spans="2:22" ht="16.2" thickBot="1" x14ac:dyDescent="0.35">
      <c r="B29" s="40"/>
      <c r="C29" s="40"/>
      <c r="D29" s="200"/>
      <c r="E29" s="40"/>
      <c r="F29" s="40"/>
      <c r="G29" s="40"/>
      <c r="H29" s="197">
        <f>'Cenas aprēķins'!E21</f>
        <v>1</v>
      </c>
      <c r="I29" s="197">
        <f>'Cenas aprēķins'!F21</f>
        <v>8</v>
      </c>
      <c r="J29" s="197">
        <f>'Cenas aprēķins'!G21</f>
        <v>24</v>
      </c>
      <c r="K29" s="197">
        <f>'Vispārīgā informācija'!$D$41*24</f>
        <v>730.08</v>
      </c>
      <c r="L29" s="198">
        <f>'Cenas aprēķins'!I21</f>
        <v>0</v>
      </c>
      <c r="M29" s="220"/>
      <c r="N29" s="40"/>
      <c r="O29" s="40"/>
    </row>
    <row r="30" spans="2:22" ht="18" thickBot="1" x14ac:dyDescent="0.35">
      <c r="B30" s="40"/>
      <c r="C30" s="40"/>
      <c r="D30" s="200"/>
      <c r="E30" s="40"/>
      <c r="F30" s="40"/>
      <c r="G30" s="147" t="s">
        <v>121</v>
      </c>
      <c r="H30" s="44">
        <f>IF('Cenas aprēķins'!E22="Jā",M30/(24*'Vispārīgā informācija'!D41)*H29,"")</f>
        <v>0</v>
      </c>
      <c r="I30" s="45">
        <f>IF('Cenas aprēķins'!F22="Jā",M30/('Vispārīgā informācija'!D41*24)*I29,"")</f>
        <v>0</v>
      </c>
      <c r="J30" s="45">
        <f>IF('Cenas aprēķins'!G22="Jā",M30/'Vispārīgā informācija'!D41,"")</f>
        <v>0</v>
      </c>
      <c r="K30" s="45">
        <f>IF('Cenas aprēķins'!H45="Jā",E27*E26,"")</f>
        <v>0</v>
      </c>
      <c r="L30" s="46" t="str">
        <f>IF('Cenas aprēķins'!I22="Jā",M30/('Vispārīgā informācija'!D41*24)*L29,"")</f>
        <v/>
      </c>
      <c r="M30" s="220">
        <f>E26*E27</f>
        <v>0</v>
      </c>
      <c r="N30" s="40"/>
      <c r="O30" s="40"/>
    </row>
    <row r="31" spans="2:22" ht="17.399999999999999" x14ac:dyDescent="0.3">
      <c r="B31" s="40"/>
      <c r="C31" s="40"/>
      <c r="D31" s="200"/>
      <c r="E31" s="40"/>
      <c r="F31" s="40"/>
      <c r="G31" s="147"/>
      <c r="H31" s="58"/>
      <c r="I31" s="58"/>
      <c r="J31" s="58"/>
      <c r="K31" s="58"/>
      <c r="L31" s="58"/>
      <c r="M31" s="220"/>
      <c r="N31" s="40"/>
      <c r="O31" s="40"/>
    </row>
    <row r="32" spans="2:22" ht="20.399999999999999" x14ac:dyDescent="0.35">
      <c r="B32" s="313" t="s">
        <v>297</v>
      </c>
      <c r="C32" s="199"/>
      <c r="D32" s="199"/>
      <c r="E32" s="199"/>
      <c r="F32" s="199"/>
      <c r="G32" s="199"/>
      <c r="H32" s="199"/>
      <c r="I32" s="199"/>
      <c r="J32" s="58"/>
      <c r="K32" s="58"/>
      <c r="L32" s="58"/>
      <c r="M32" s="220"/>
      <c r="N32" s="40"/>
      <c r="O32" s="40"/>
    </row>
    <row r="33" spans="2:20" ht="15.6" x14ac:dyDescent="0.3">
      <c r="B33" s="40"/>
      <c r="C33" s="40"/>
      <c r="D33" s="200"/>
      <c r="E33" s="40"/>
      <c r="F33" s="40"/>
      <c r="G33" s="40"/>
      <c r="H33" s="40"/>
      <c r="I33" s="40"/>
      <c r="J33" s="40"/>
      <c r="K33" s="40"/>
      <c r="L33" s="40"/>
      <c r="M33" s="220"/>
      <c r="N33" s="40"/>
      <c r="O33" s="40"/>
    </row>
    <row r="34" spans="2:20" ht="16.2" thickBot="1" x14ac:dyDescent="0.35">
      <c r="B34" s="40"/>
      <c r="C34" s="40"/>
      <c r="D34" s="200"/>
      <c r="E34" s="40"/>
      <c r="F34" s="40"/>
      <c r="G34" s="40"/>
      <c r="H34" s="40"/>
      <c r="I34" s="40"/>
      <c r="J34" s="40"/>
      <c r="K34" s="40"/>
      <c r="L34" s="40"/>
      <c r="M34" s="40"/>
      <c r="N34" s="40"/>
      <c r="O34" s="40"/>
    </row>
    <row r="35" spans="2:20" ht="15.6" x14ac:dyDescent="0.3">
      <c r="B35" s="40"/>
      <c r="C35" s="341" t="s">
        <v>254</v>
      </c>
      <c r="D35" s="342"/>
      <c r="E35" s="342"/>
      <c r="F35" s="342"/>
      <c r="G35" s="342"/>
      <c r="H35" s="342"/>
      <c r="I35" s="342"/>
      <c r="J35" s="342"/>
      <c r="K35" s="343"/>
      <c r="L35" s="40"/>
      <c r="M35" s="40"/>
      <c r="N35" s="40"/>
      <c r="O35" s="40"/>
    </row>
    <row r="36" spans="2:20" ht="15.6" x14ac:dyDescent="0.3">
      <c r="B36" s="40"/>
      <c r="C36" s="344"/>
      <c r="D36" s="345"/>
      <c r="E36" s="345"/>
      <c r="F36" s="345"/>
      <c r="G36" s="345"/>
      <c r="H36" s="345"/>
      <c r="I36" s="345"/>
      <c r="J36" s="345"/>
      <c r="K36" s="346"/>
      <c r="L36" s="40"/>
      <c r="M36" s="40"/>
      <c r="N36" s="40"/>
      <c r="O36" s="40"/>
    </row>
    <row r="37" spans="2:20" ht="15.6" x14ac:dyDescent="0.3">
      <c r="B37" s="40"/>
      <c r="C37" s="344"/>
      <c r="D37" s="345"/>
      <c r="E37" s="345"/>
      <c r="F37" s="345"/>
      <c r="G37" s="345"/>
      <c r="H37" s="345"/>
      <c r="I37" s="345"/>
      <c r="J37" s="345"/>
      <c r="K37" s="346"/>
      <c r="L37" s="40"/>
      <c r="M37" s="40"/>
      <c r="N37" s="40"/>
      <c r="O37" s="40"/>
    </row>
    <row r="38" spans="2:20" ht="16.2" thickBot="1" x14ac:dyDescent="0.35">
      <c r="B38" s="40"/>
      <c r="C38" s="347"/>
      <c r="D38" s="348"/>
      <c r="E38" s="348"/>
      <c r="F38" s="348"/>
      <c r="G38" s="348"/>
      <c r="H38" s="348"/>
      <c r="I38" s="348"/>
      <c r="J38" s="348"/>
      <c r="K38" s="349"/>
      <c r="L38" s="40"/>
      <c r="M38" s="40"/>
      <c r="N38" s="40"/>
      <c r="O38" s="40"/>
    </row>
    <row r="39" spans="2:20" ht="16.2" thickBot="1" x14ac:dyDescent="0.35">
      <c r="B39" s="40"/>
      <c r="C39" s="40"/>
      <c r="D39" s="40"/>
      <c r="E39" s="40"/>
      <c r="F39" s="40"/>
      <c r="G39" s="40"/>
      <c r="H39" s="40"/>
      <c r="I39" s="40"/>
      <c r="J39" s="40"/>
      <c r="K39" s="40"/>
      <c r="L39" s="40"/>
      <c r="M39" s="40"/>
      <c r="N39" s="40"/>
      <c r="O39" s="40"/>
    </row>
    <row r="40" spans="2:20" ht="16.2" customHeight="1" thickBot="1" x14ac:dyDescent="0.35">
      <c r="B40" s="40"/>
      <c r="C40" s="314" t="s">
        <v>114</v>
      </c>
      <c r="D40" s="40"/>
      <c r="E40" s="40"/>
      <c r="F40" s="40"/>
      <c r="G40" s="40"/>
      <c r="H40" s="40"/>
      <c r="I40" s="40"/>
      <c r="J40" s="40"/>
      <c r="K40" s="40"/>
      <c r="L40" s="329" t="s">
        <v>298</v>
      </c>
      <c r="M40" s="330"/>
      <c r="N40" s="331"/>
      <c r="O40" s="40"/>
    </row>
    <row r="41" spans="2:20" ht="16.2" thickBot="1" x14ac:dyDescent="0.35">
      <c r="B41" s="40"/>
      <c r="C41" s="358"/>
      <c r="D41" s="359"/>
      <c r="E41" s="359"/>
      <c r="F41" s="359"/>
      <c r="G41" s="359"/>
      <c r="H41" s="359"/>
      <c r="I41" s="359"/>
      <c r="J41" s="360"/>
      <c r="K41" s="40"/>
      <c r="L41" s="332"/>
      <c r="M41" s="333"/>
      <c r="N41" s="334"/>
      <c r="O41" s="40"/>
    </row>
    <row r="42" spans="2:20" ht="15.6" customHeight="1" thickBot="1" x14ac:dyDescent="0.35">
      <c r="B42" s="40"/>
      <c r="C42" s="40"/>
      <c r="D42" s="40"/>
      <c r="E42" s="40"/>
      <c r="F42" s="40"/>
      <c r="G42" s="40"/>
      <c r="H42" s="40"/>
      <c r="I42" s="40"/>
      <c r="J42" s="40"/>
      <c r="K42" s="40"/>
      <c r="L42" s="335"/>
      <c r="M42" s="336"/>
      <c r="N42" s="337"/>
      <c r="O42" s="40"/>
    </row>
    <row r="43" spans="2:20" ht="17.399999999999999" x14ac:dyDescent="0.3">
      <c r="B43" s="91" t="s">
        <v>117</v>
      </c>
      <c r="C43" s="199"/>
      <c r="D43" s="199"/>
      <c r="E43" s="199"/>
      <c r="F43" s="199"/>
      <c r="G43" s="199"/>
      <c r="H43" s="199"/>
      <c r="I43" s="199"/>
      <c r="J43" s="40"/>
      <c r="K43" s="40"/>
      <c r="L43" s="40"/>
      <c r="M43" s="40"/>
      <c r="N43" s="40"/>
      <c r="O43" s="220"/>
      <c r="P43" s="225" t="s">
        <v>75</v>
      </c>
      <c r="Q43" s="225" t="s">
        <v>76</v>
      </c>
      <c r="R43" s="225" t="s">
        <v>77</v>
      </c>
      <c r="S43" s="225" t="s">
        <v>20</v>
      </c>
      <c r="T43" s="225" t="s">
        <v>78</v>
      </c>
    </row>
    <row r="44" spans="2:20" ht="16.2" thickBot="1" x14ac:dyDescent="0.35">
      <c r="B44" s="40"/>
      <c r="C44" s="40"/>
      <c r="D44" s="40"/>
      <c r="E44" s="40"/>
      <c r="F44" s="40"/>
      <c r="G44" s="40"/>
      <c r="H44" s="40"/>
      <c r="I44" s="40"/>
      <c r="J44" s="40"/>
      <c r="K44" s="40"/>
      <c r="L44" s="40"/>
      <c r="M44" s="40"/>
      <c r="N44" s="40"/>
      <c r="O44" s="220" t="s">
        <v>115</v>
      </c>
      <c r="P44" s="226">
        <f>H49</f>
        <v>0</v>
      </c>
      <c r="Q44" s="226">
        <f t="shared" ref="Q44:T44" si="1">I49</f>
        <v>0</v>
      </c>
      <c r="R44" s="226">
        <f t="shared" si="1"/>
        <v>0</v>
      </c>
      <c r="S44" s="226">
        <f t="shared" si="1"/>
        <v>0</v>
      </c>
      <c r="T44" s="226" t="str">
        <f t="shared" si="1"/>
        <v/>
      </c>
    </row>
    <row r="45" spans="2:20" ht="19.2" thickBot="1" x14ac:dyDescent="0.35">
      <c r="B45" s="40"/>
      <c r="C45" s="40"/>
      <c r="D45" s="40"/>
      <c r="E45" s="40"/>
      <c r="F45" s="40"/>
      <c r="G45" s="200" t="s">
        <v>253</v>
      </c>
      <c r="H45" s="127"/>
      <c r="I45" s="40"/>
      <c r="J45" s="40"/>
      <c r="K45" s="40"/>
      <c r="L45" s="40"/>
      <c r="M45" s="40"/>
      <c r="N45" s="40"/>
      <c r="O45" s="220" t="s">
        <v>116</v>
      </c>
      <c r="P45" s="226">
        <f>H55</f>
        <v>0</v>
      </c>
      <c r="Q45" s="226">
        <f t="shared" ref="Q45:T45" si="2">I55</f>
        <v>0</v>
      </c>
      <c r="R45" s="226">
        <f t="shared" si="2"/>
        <v>0</v>
      </c>
      <c r="S45" s="226">
        <f t="shared" si="2"/>
        <v>0</v>
      </c>
      <c r="T45" s="226" t="str">
        <f t="shared" si="2"/>
        <v/>
      </c>
    </row>
    <row r="46" spans="2:20" ht="16.2" thickBot="1" x14ac:dyDescent="0.35">
      <c r="B46" s="40"/>
      <c r="C46" s="40"/>
      <c r="D46" s="40"/>
      <c r="E46" s="40"/>
      <c r="F46" s="40"/>
      <c r="G46" s="40"/>
      <c r="H46" s="40"/>
      <c r="I46" s="40"/>
      <c r="J46" s="40"/>
      <c r="K46" s="40"/>
      <c r="L46" s="40"/>
      <c r="M46" s="40"/>
      <c r="N46" s="40"/>
      <c r="O46" s="220" t="s">
        <v>220</v>
      </c>
      <c r="P46" s="223">
        <v>0</v>
      </c>
      <c r="Q46" s="223">
        <v>0</v>
      </c>
      <c r="R46" s="223">
        <v>0</v>
      </c>
      <c r="S46" s="223">
        <v>0</v>
      </c>
      <c r="T46" s="223">
        <v>0</v>
      </c>
    </row>
    <row r="47" spans="2:20" ht="16.2" thickBot="1" x14ac:dyDescent="0.35">
      <c r="B47" s="40"/>
      <c r="C47" s="40"/>
      <c r="D47" s="40"/>
      <c r="E47" s="40"/>
      <c r="F47" s="40"/>
      <c r="G47" s="40"/>
      <c r="H47" s="197" t="s">
        <v>75</v>
      </c>
      <c r="I47" s="93" t="s">
        <v>76</v>
      </c>
      <c r="J47" s="93" t="s">
        <v>77</v>
      </c>
      <c r="K47" s="93" t="s">
        <v>20</v>
      </c>
      <c r="L47" s="94" t="s">
        <v>78</v>
      </c>
      <c r="M47" s="40"/>
      <c r="N47" s="40"/>
      <c r="O47" s="220"/>
      <c r="P47" s="223"/>
      <c r="Q47" s="223"/>
      <c r="R47" s="223"/>
      <c r="S47" s="223"/>
      <c r="T47" s="223"/>
    </row>
    <row r="48" spans="2:20" ht="16.2" thickBot="1" x14ac:dyDescent="0.35">
      <c r="B48" s="40"/>
      <c r="C48" s="40"/>
      <c r="D48" s="40"/>
      <c r="E48" s="40"/>
      <c r="F48" s="40"/>
      <c r="G48" s="40"/>
      <c r="H48" s="197">
        <f>'Cenas aprēķins'!E21</f>
        <v>1</v>
      </c>
      <c r="I48" s="197">
        <f>'Cenas aprēķins'!F21</f>
        <v>8</v>
      </c>
      <c r="J48" s="197">
        <f>'Cenas aprēķins'!G21</f>
        <v>24</v>
      </c>
      <c r="K48" s="197">
        <f>'Vispārīgā informācija'!$D$41*24</f>
        <v>730.08</v>
      </c>
      <c r="L48" s="198">
        <f>'Cenas aprēķins'!I21</f>
        <v>0</v>
      </c>
      <c r="M48" s="40"/>
      <c r="N48" s="40"/>
      <c r="O48" s="40"/>
    </row>
    <row r="49" spans="2:15" ht="18" thickBot="1" x14ac:dyDescent="0.35">
      <c r="B49" s="40"/>
      <c r="C49" s="40"/>
      <c r="D49" s="40"/>
      <c r="E49" s="40"/>
      <c r="F49" s="40"/>
      <c r="G49" s="147" t="s">
        <v>269</v>
      </c>
      <c r="H49" s="53">
        <f>IF('Cenas aprēķins'!E22="Jā",M49/('Vispārīgā informācija'!D41*24)*H48,"")</f>
        <v>0</v>
      </c>
      <c r="I49" s="54">
        <f>IF('Cenas aprēķins'!F22="Jā",M49/('Vispārīgā informācija'!D41*24)*I48,"")</f>
        <v>0</v>
      </c>
      <c r="J49" s="54">
        <f>IF('Cenas aprēķins'!G22="Jā",M49/'Vispārīgā informācija'!D41,"")</f>
        <v>0</v>
      </c>
      <c r="K49" s="54">
        <f>IF('Cenas aprēķins'!H22="Jā",H45*E26,"")</f>
        <v>0</v>
      </c>
      <c r="L49" s="55" t="str">
        <f>IF('Cenas aprēķins'!I22="Jā",M49/('Vispārīgā informācija'!D41*24)*L48,"")</f>
        <v/>
      </c>
      <c r="M49" s="220">
        <f>H45*E26</f>
        <v>0</v>
      </c>
      <c r="N49" s="40"/>
      <c r="O49" s="40"/>
    </row>
    <row r="50" spans="2:15" ht="15.6" x14ac:dyDescent="0.3">
      <c r="B50" s="40"/>
      <c r="C50" s="40"/>
      <c r="D50" s="40"/>
      <c r="E50" s="40"/>
      <c r="F50" s="40"/>
      <c r="G50" s="40"/>
      <c r="H50" s="40"/>
      <c r="I50" s="40"/>
      <c r="J50" s="40"/>
      <c r="K50" s="40"/>
      <c r="L50" s="40"/>
      <c r="M50" s="40"/>
      <c r="N50" s="40"/>
      <c r="O50" s="40"/>
    </row>
    <row r="51" spans="2:15" ht="17.399999999999999" x14ac:dyDescent="0.3">
      <c r="B51" s="91" t="s">
        <v>118</v>
      </c>
      <c r="C51" s="199"/>
      <c r="D51" s="199"/>
      <c r="E51" s="199"/>
      <c r="F51" s="199"/>
      <c r="G51" s="199"/>
      <c r="H51" s="199"/>
      <c r="I51" s="199"/>
      <c r="J51" s="40"/>
      <c r="K51" s="40"/>
      <c r="L51" s="40"/>
      <c r="M51" s="40"/>
      <c r="N51" s="40"/>
      <c r="O51" s="40"/>
    </row>
    <row r="52" spans="2:15" ht="16.2" thickBot="1" x14ac:dyDescent="0.35">
      <c r="B52" s="40"/>
      <c r="C52" s="40"/>
      <c r="D52" s="40"/>
      <c r="E52" s="40"/>
      <c r="F52" s="40"/>
      <c r="G52" s="40"/>
      <c r="H52" s="40"/>
      <c r="I52" s="40"/>
      <c r="J52" s="40"/>
      <c r="K52" s="40"/>
      <c r="L52" s="40"/>
      <c r="M52" s="40"/>
      <c r="N52" s="40"/>
      <c r="O52" s="40"/>
    </row>
    <row r="53" spans="2:15" ht="16.2" thickBot="1" x14ac:dyDescent="0.35">
      <c r="B53" s="40"/>
      <c r="C53" s="40"/>
      <c r="D53" s="40"/>
      <c r="E53" s="40"/>
      <c r="F53" s="40"/>
      <c r="G53" s="40"/>
      <c r="H53" s="197" t="str">
        <f>'Cenas aprēķins'!E20</f>
        <v>Stunda</v>
      </c>
      <c r="I53" s="197" t="str">
        <f>'Cenas aprēķins'!F20</f>
        <v>Diena</v>
      </c>
      <c r="J53" s="197" t="str">
        <f>'Cenas aprēķins'!G20</f>
        <v>Diennakts</v>
      </c>
      <c r="K53" s="197" t="str">
        <f>'Cenas aprēķins'!H20</f>
        <v>Mēnesis</v>
      </c>
      <c r="L53" s="198" t="str">
        <f>'Cenas aprēķins'!I20</f>
        <v>Reize</v>
      </c>
      <c r="M53" s="40"/>
      <c r="N53" s="40"/>
      <c r="O53" s="40"/>
    </row>
    <row r="54" spans="2:15" ht="16.2" thickBot="1" x14ac:dyDescent="0.35">
      <c r="B54" s="40"/>
      <c r="C54" s="40"/>
      <c r="D54" s="40"/>
      <c r="E54" s="40"/>
      <c r="F54" s="40"/>
      <c r="G54" s="40"/>
      <c r="H54" s="197">
        <f>'Cenas aprēķins'!E21</f>
        <v>1</v>
      </c>
      <c r="I54" s="197">
        <f>'Cenas aprēķins'!F21</f>
        <v>8</v>
      </c>
      <c r="J54" s="197">
        <f>'Cenas aprēķins'!G21</f>
        <v>24</v>
      </c>
      <c r="K54" s="197">
        <f>'Vispārīgā informācija'!$D$41*24</f>
        <v>730.08</v>
      </c>
      <c r="L54" s="198">
        <f>'Cenas aprēķins'!I21</f>
        <v>0</v>
      </c>
      <c r="M54" s="40"/>
      <c r="N54" s="40"/>
      <c r="O54" s="40"/>
    </row>
    <row r="55" spans="2:15" ht="18" thickBot="1" x14ac:dyDescent="0.35">
      <c r="B55" s="40"/>
      <c r="C55" s="40"/>
      <c r="D55" s="40"/>
      <c r="E55" s="40"/>
      <c r="F55" s="40"/>
      <c r="G55" s="147" t="s">
        <v>270</v>
      </c>
      <c r="H55" s="53">
        <f>IF('Cenas aprēķins'!E45="Jā",SUM(H62:H86),"")</f>
        <v>0</v>
      </c>
      <c r="I55" s="54">
        <f>IF('Cenas aprēķins'!F45="Jā",SUM(I62:I86),"")</f>
        <v>0</v>
      </c>
      <c r="J55" s="54">
        <f>IF('Cenas aprēķins'!G45="Jā",SUM(J62:J86),"")</f>
        <v>0</v>
      </c>
      <c r="K55" s="54">
        <f>IF('Cenas aprēķins'!H45="Jā",SUM(K62:K86),"")</f>
        <v>0</v>
      </c>
      <c r="L55" s="55" t="str">
        <f>IF('Cenas aprēķins'!I45="Jā",SUM(L62:L86),"")</f>
        <v/>
      </c>
      <c r="M55" s="40"/>
      <c r="N55" s="40"/>
      <c r="O55" s="40"/>
    </row>
    <row r="56" spans="2:15" ht="17.399999999999999" x14ac:dyDescent="0.3">
      <c r="B56" s="40"/>
      <c r="C56" s="40"/>
      <c r="D56" s="40"/>
      <c r="E56" s="40"/>
      <c r="F56" s="40"/>
      <c r="G56" s="147"/>
      <c r="H56" s="59"/>
      <c r="I56" s="59"/>
      <c r="J56" s="59"/>
      <c r="K56" s="59"/>
      <c r="L56" s="59"/>
      <c r="M56" s="40"/>
      <c r="N56" s="40"/>
      <c r="O56" s="40"/>
    </row>
    <row r="57" spans="2:15" ht="18" thickBot="1" x14ac:dyDescent="0.35">
      <c r="B57" s="91" t="s">
        <v>204</v>
      </c>
      <c r="C57" s="199"/>
      <c r="D57" s="199"/>
      <c r="E57" s="199"/>
      <c r="F57" s="199"/>
      <c r="G57" s="199"/>
      <c r="H57" s="40"/>
      <c r="I57" s="40"/>
      <c r="J57" s="40"/>
      <c r="K57" s="40"/>
      <c r="L57" s="40"/>
      <c r="M57" s="40"/>
      <c r="N57" s="40"/>
      <c r="O57" s="40"/>
    </row>
    <row r="58" spans="2:15" ht="30.6" customHeight="1" x14ac:dyDescent="0.3">
      <c r="B58" s="392" t="s">
        <v>65</v>
      </c>
      <c r="C58" s="394" t="s">
        <v>255</v>
      </c>
      <c r="D58" s="394" t="s">
        <v>91</v>
      </c>
      <c r="E58" s="394" t="s">
        <v>110</v>
      </c>
      <c r="F58" s="394" t="s">
        <v>93</v>
      </c>
      <c r="G58" s="394" t="s">
        <v>74</v>
      </c>
      <c r="H58" s="201" t="s">
        <v>75</v>
      </c>
      <c r="I58" s="201" t="s">
        <v>76</v>
      </c>
      <c r="J58" s="201" t="s">
        <v>77</v>
      </c>
      <c r="K58" s="201" t="s">
        <v>20</v>
      </c>
      <c r="L58" s="202" t="s">
        <v>78</v>
      </c>
      <c r="M58" s="40"/>
      <c r="N58" s="40"/>
      <c r="O58" s="40"/>
    </row>
    <row r="59" spans="2:15" ht="19.95" customHeight="1" x14ac:dyDescent="0.3">
      <c r="B59" s="393"/>
      <c r="C59" s="395"/>
      <c r="D59" s="395"/>
      <c r="E59" s="395"/>
      <c r="F59" s="395"/>
      <c r="G59" s="395"/>
      <c r="H59" s="203">
        <f>'Cenas aprēķins'!E21</f>
        <v>1</v>
      </c>
      <c r="I59" s="203">
        <f>'Cenas aprēķins'!F21</f>
        <v>8</v>
      </c>
      <c r="J59" s="203">
        <f>'Cenas aprēķins'!G21</f>
        <v>24</v>
      </c>
      <c r="K59" s="203">
        <f>'Vispārīgā informācija'!$D$41*24</f>
        <v>730.08</v>
      </c>
      <c r="L59" s="204">
        <f>'Cenas aprēķins'!I21</f>
        <v>0</v>
      </c>
      <c r="M59" s="40"/>
      <c r="N59" s="40"/>
      <c r="O59" s="40"/>
    </row>
    <row r="60" spans="2:15" ht="16.2" thickBot="1" x14ac:dyDescent="0.35">
      <c r="B60" s="205">
        <v>1</v>
      </c>
      <c r="C60" s="206">
        <v>2</v>
      </c>
      <c r="D60" s="206">
        <v>3</v>
      </c>
      <c r="E60" s="206">
        <v>4</v>
      </c>
      <c r="F60" s="206">
        <v>5</v>
      </c>
      <c r="G60" s="206">
        <v>6</v>
      </c>
      <c r="H60" s="206">
        <v>7</v>
      </c>
      <c r="I60" s="206">
        <v>8</v>
      </c>
      <c r="J60" s="206">
        <v>9</v>
      </c>
      <c r="K60" s="206">
        <v>10</v>
      </c>
      <c r="L60" s="207">
        <v>11</v>
      </c>
      <c r="M60" s="220"/>
      <c r="N60" s="220"/>
      <c r="O60" s="220"/>
    </row>
    <row r="61" spans="2:15" ht="15.6" outlineLevel="1" x14ac:dyDescent="0.3">
      <c r="B61" s="214">
        <v>0</v>
      </c>
      <c r="C61" s="215" t="s">
        <v>119</v>
      </c>
      <c r="D61" s="215" t="s">
        <v>120</v>
      </c>
      <c r="E61" s="49">
        <v>27.95</v>
      </c>
      <c r="F61" s="216">
        <v>1</v>
      </c>
      <c r="G61" s="49">
        <f>E61*F61</f>
        <v>27.95</v>
      </c>
      <c r="H61" s="49">
        <f>IF('Cenas aprēķins'!$E$22="Jā",IFERROR(ROUND(G61/('Vispārīgā informācija'!$D$41*24)*$H$59,2),""),"")</f>
        <v>0.04</v>
      </c>
      <c r="I61" s="49">
        <f>IF('Cenas aprēķins'!$F$22="Jā",IFERROR(ROUND(G61/('Vispārīgā informācija'!$D$41*24)*$I$59,2),""),"")</f>
        <v>0.31</v>
      </c>
      <c r="J61" s="49">
        <f>IF('Cenas aprēķins'!$G$22="Jā",IFERROR(ROUND(G61/'Vispārīgā informācija'!$D$41,2),""),"")</f>
        <v>0.92</v>
      </c>
      <c r="K61" s="49">
        <f>IF('Cenas aprēķins'!$H$22="Jā",G61,"")</f>
        <v>27.95</v>
      </c>
      <c r="L61" s="50" t="str">
        <f>IF('Cenas aprēķins'!$I$22="Jā",IFERROR(ROUND(G61/('Vispārīgā informācija'!$D$41*24)*$L$59,2),""),"")</f>
        <v/>
      </c>
      <c r="M61" s="220"/>
      <c r="N61" s="220"/>
      <c r="O61" s="220"/>
    </row>
    <row r="62" spans="2:15" ht="15.6" outlineLevel="1" x14ac:dyDescent="0.3">
      <c r="B62" s="109">
        <v>1</v>
      </c>
      <c r="C62" s="182"/>
      <c r="D62" s="182"/>
      <c r="E62" s="217"/>
      <c r="F62" s="218"/>
      <c r="G62" s="56">
        <f t="shared" ref="G62:G86" si="3">E62*F62</f>
        <v>0</v>
      </c>
      <c r="H62" s="30">
        <f>IF('Cenas aprēķins'!$E$22="Jā",IFERROR(ROUND(G62/('Vispārīgā informācija'!$D$41*24)*$H$59,2),""),"")</f>
        <v>0</v>
      </c>
      <c r="I62" s="30">
        <f>IF('Cenas aprēķins'!$F$22="Jā",IFERROR(ROUND(G62/('Vispārīgā informācija'!$D$41*24)*$I$59,2),""),"")</f>
        <v>0</v>
      </c>
      <c r="J62" s="30">
        <f>IF('Cenas aprēķins'!$G$22="Jā",IFERROR(ROUND(G62/'Vispārīgā informācija'!$D$41,2),""),"")</f>
        <v>0</v>
      </c>
      <c r="K62" s="30">
        <f>IF('Cenas aprēķins'!$H$22="Jā",G62,"")</f>
        <v>0</v>
      </c>
      <c r="L62" s="31" t="str">
        <f>IF('Cenas aprēķins'!$I$22="Jā",IFERROR(ROUND(G62/('Vispārīgā informācija'!$D$41*24)*$L$59,2),""),"")</f>
        <v/>
      </c>
      <c r="M62" s="220"/>
      <c r="N62" s="220"/>
      <c r="O62" s="220"/>
    </row>
    <row r="63" spans="2:15" ht="15.6" outlineLevel="1" x14ac:dyDescent="0.3">
      <c r="B63" s="109">
        <v>2</v>
      </c>
      <c r="C63" s="182"/>
      <c r="D63" s="182"/>
      <c r="E63" s="217"/>
      <c r="F63" s="218"/>
      <c r="G63" s="56">
        <f t="shared" si="3"/>
        <v>0</v>
      </c>
      <c r="H63" s="30">
        <f>IF('Cenas aprēķins'!$E$22="Jā",IFERROR(ROUND(G63/('Vispārīgā informācija'!$D$41*24)*$H$59,2),""),"")</f>
        <v>0</v>
      </c>
      <c r="I63" s="30">
        <f>IF('Cenas aprēķins'!$F$22="Jā",IFERROR(ROUND(G63/('Vispārīgā informācija'!$D$41*24)*$I$59,2),""),"")</f>
        <v>0</v>
      </c>
      <c r="J63" s="30">
        <f>IF('Cenas aprēķins'!$G$22="Jā",IFERROR(ROUND(G63/'Vispārīgā informācija'!$D$41,2),""),"")</f>
        <v>0</v>
      </c>
      <c r="K63" s="30">
        <f>IF('Cenas aprēķins'!$H$22="Jā",G63,"")</f>
        <v>0</v>
      </c>
      <c r="L63" s="31" t="str">
        <f>IF('Cenas aprēķins'!$I$22="Jā",IFERROR(ROUND(G63/('Vispārīgā informācija'!$D$41*24)*$L$59,2),""),"")</f>
        <v/>
      </c>
      <c r="M63" s="220"/>
      <c r="N63" s="220"/>
      <c r="O63" s="220"/>
    </row>
    <row r="64" spans="2:15" ht="15.6" outlineLevel="1" x14ac:dyDescent="0.3">
      <c r="B64" s="109">
        <v>3</v>
      </c>
      <c r="C64" s="182"/>
      <c r="D64" s="182"/>
      <c r="E64" s="217"/>
      <c r="F64" s="218"/>
      <c r="G64" s="56">
        <f t="shared" si="3"/>
        <v>0</v>
      </c>
      <c r="H64" s="30">
        <f>IF('Cenas aprēķins'!$E$22="Jā",IFERROR(ROUND(G64/('Vispārīgā informācija'!$D$41*24)*$H$59,2),""),"")</f>
        <v>0</v>
      </c>
      <c r="I64" s="30">
        <f>IF('Cenas aprēķins'!$F$22="Jā",IFERROR(ROUND(G64/('Vispārīgā informācija'!$D$41*24)*$I$59,2),""),"")</f>
        <v>0</v>
      </c>
      <c r="J64" s="30">
        <f>IF('Cenas aprēķins'!$G$22="Jā",IFERROR(ROUND(G64/'Vispārīgā informācija'!$D$41,2),""),"")</f>
        <v>0</v>
      </c>
      <c r="K64" s="30">
        <f>IF('Cenas aprēķins'!$H$22="Jā",G64,"")</f>
        <v>0</v>
      </c>
      <c r="L64" s="31" t="str">
        <f>IF('Cenas aprēķins'!$I$22="Jā",IFERROR(ROUND(G64/('Vispārīgā informācija'!$D$41*24)*$L$59,2),""),"")</f>
        <v/>
      </c>
      <c r="M64" s="220"/>
      <c r="N64" s="220"/>
      <c r="O64" s="220"/>
    </row>
    <row r="65" spans="2:15" ht="15.6" outlineLevel="1" x14ac:dyDescent="0.3">
      <c r="B65" s="109">
        <v>4</v>
      </c>
      <c r="C65" s="182"/>
      <c r="D65" s="182"/>
      <c r="E65" s="217"/>
      <c r="F65" s="218"/>
      <c r="G65" s="56">
        <f t="shared" si="3"/>
        <v>0</v>
      </c>
      <c r="H65" s="30">
        <f>IF('Cenas aprēķins'!$E$22="Jā",IFERROR(ROUND(G65/('Vispārīgā informācija'!$D$41*24)*$H$59,2),""),"")</f>
        <v>0</v>
      </c>
      <c r="I65" s="30">
        <f>IF('Cenas aprēķins'!$F$22="Jā",IFERROR(ROUND(G65/('Vispārīgā informācija'!$D$41*24)*$I$59,2),""),"")</f>
        <v>0</v>
      </c>
      <c r="J65" s="30">
        <f>IF('Cenas aprēķins'!$G$22="Jā",IFERROR(ROUND(G65/'Vispārīgā informācija'!$D$41,2),""),"")</f>
        <v>0</v>
      </c>
      <c r="K65" s="30">
        <f>IF('Cenas aprēķins'!$H$22="Jā",G65,"")</f>
        <v>0</v>
      </c>
      <c r="L65" s="31" t="str">
        <f>IF('Cenas aprēķins'!$I$22="Jā",IFERROR(ROUND(G65/('Vispārīgā informācija'!$D$41*24)*$L$59,2),""),"")</f>
        <v/>
      </c>
      <c r="M65" s="220"/>
      <c r="N65" s="220"/>
      <c r="O65" s="220"/>
    </row>
    <row r="66" spans="2:15" ht="15.6" outlineLevel="1" x14ac:dyDescent="0.3">
      <c r="B66" s="109">
        <v>5</v>
      </c>
      <c r="C66" s="182"/>
      <c r="D66" s="182"/>
      <c r="E66" s="217"/>
      <c r="F66" s="218"/>
      <c r="G66" s="56">
        <f t="shared" si="3"/>
        <v>0</v>
      </c>
      <c r="H66" s="30">
        <f>IF('Cenas aprēķins'!$E$22="Jā",IFERROR(ROUND(G66/('Vispārīgā informācija'!$D$41*24)*$H$59,2),""),"")</f>
        <v>0</v>
      </c>
      <c r="I66" s="30">
        <f>IF('Cenas aprēķins'!$F$22="Jā",IFERROR(ROUND(G66/('Vispārīgā informācija'!$D$41*24)*$I$59,2),""),"")</f>
        <v>0</v>
      </c>
      <c r="J66" s="30">
        <f>IF('Cenas aprēķins'!$G$22="Jā",IFERROR(ROUND(G66/'Vispārīgā informācija'!$D$41,2),""),"")</f>
        <v>0</v>
      </c>
      <c r="K66" s="30">
        <f>IF('Cenas aprēķins'!$H$22="Jā",G66,"")</f>
        <v>0</v>
      </c>
      <c r="L66" s="31" t="str">
        <f>IF('Cenas aprēķins'!$I$22="Jā",IFERROR(ROUND(G66/('Vispārīgā informācija'!$D$41*24)*$L$59,2),""),"")</f>
        <v/>
      </c>
      <c r="M66" s="220"/>
      <c r="N66" s="220"/>
      <c r="O66" s="220"/>
    </row>
    <row r="67" spans="2:15" ht="15.6" outlineLevel="1" x14ac:dyDescent="0.3">
      <c r="B67" s="109">
        <v>6</v>
      </c>
      <c r="C67" s="182"/>
      <c r="D67" s="182"/>
      <c r="E67" s="217"/>
      <c r="F67" s="218"/>
      <c r="G67" s="56">
        <f t="shared" si="3"/>
        <v>0</v>
      </c>
      <c r="H67" s="30">
        <f>IF('Cenas aprēķins'!$E$22="Jā",IFERROR(ROUND(G67/('Vispārīgā informācija'!$D$41*24)*$H$59,2),""),"")</f>
        <v>0</v>
      </c>
      <c r="I67" s="30">
        <f>IF('Cenas aprēķins'!$F$22="Jā",IFERROR(ROUND(G67/('Vispārīgā informācija'!$D$41*24)*$I$59,2),""),"")</f>
        <v>0</v>
      </c>
      <c r="J67" s="30">
        <f>IF('Cenas aprēķins'!$G$22="Jā",IFERROR(ROUND(G67/'Vispārīgā informācija'!$D$41,2),""),"")</f>
        <v>0</v>
      </c>
      <c r="K67" s="30">
        <f>IF('Cenas aprēķins'!$H$22="Jā",G67,"")</f>
        <v>0</v>
      </c>
      <c r="L67" s="31" t="str">
        <f>IF('Cenas aprēķins'!$I$22="Jā",IFERROR(ROUND(G67/('Vispārīgā informācija'!$D$41*24)*$L$59,2),""),"")</f>
        <v/>
      </c>
      <c r="M67" s="220"/>
      <c r="N67" s="220"/>
      <c r="O67" s="220"/>
    </row>
    <row r="68" spans="2:15" ht="15.6" outlineLevel="1" x14ac:dyDescent="0.3">
      <c r="B68" s="109">
        <v>7</v>
      </c>
      <c r="C68" s="182"/>
      <c r="D68" s="182"/>
      <c r="E68" s="217"/>
      <c r="F68" s="218"/>
      <c r="G68" s="56">
        <f t="shared" si="3"/>
        <v>0</v>
      </c>
      <c r="H68" s="30">
        <f>IF('Cenas aprēķins'!$E$22="Jā",IFERROR(ROUND(G68/('Vispārīgā informācija'!$D$41*24)*$H$59,2),""),"")</f>
        <v>0</v>
      </c>
      <c r="I68" s="30">
        <f>IF('Cenas aprēķins'!$F$22="Jā",IFERROR(ROUND(G68/('Vispārīgā informācija'!$D$41*24)*$I$59,2),""),"")</f>
        <v>0</v>
      </c>
      <c r="J68" s="30">
        <f>IF('Cenas aprēķins'!$G$22="Jā",IFERROR(ROUND(G68/'Vispārīgā informācija'!$D$41,2),""),"")</f>
        <v>0</v>
      </c>
      <c r="K68" s="30">
        <f>IF('Cenas aprēķins'!$H$22="Jā",G68,"")</f>
        <v>0</v>
      </c>
      <c r="L68" s="31" t="str">
        <f>IF('Cenas aprēķins'!$I$22="Jā",IFERROR(ROUND(G68/('Vispārīgā informācija'!$D$41*24)*$L$59,2),""),"")</f>
        <v/>
      </c>
      <c r="M68" s="220"/>
      <c r="N68" s="220"/>
      <c r="O68" s="220"/>
    </row>
    <row r="69" spans="2:15" ht="15.6" outlineLevel="1" x14ac:dyDescent="0.3">
      <c r="B69" s="109">
        <v>8</v>
      </c>
      <c r="C69" s="182"/>
      <c r="D69" s="182"/>
      <c r="E69" s="217"/>
      <c r="F69" s="218"/>
      <c r="G69" s="56">
        <f t="shared" si="3"/>
        <v>0</v>
      </c>
      <c r="H69" s="30">
        <f>IF('Cenas aprēķins'!$E$22="Jā",IFERROR(ROUND(G69/('Vispārīgā informācija'!$D$41*24)*$H$59,2),""),"")</f>
        <v>0</v>
      </c>
      <c r="I69" s="30">
        <f>IF('Cenas aprēķins'!$F$22="Jā",IFERROR(ROUND(G69/('Vispārīgā informācija'!$D$41*24)*$I$59,2),""),"")</f>
        <v>0</v>
      </c>
      <c r="J69" s="30">
        <f>IF('Cenas aprēķins'!$G$22="Jā",IFERROR(ROUND(G69/'Vispārīgā informācija'!$D$41,2),""),"")</f>
        <v>0</v>
      </c>
      <c r="K69" s="30">
        <f>IF('Cenas aprēķins'!$H$22="Jā",G69,"")</f>
        <v>0</v>
      </c>
      <c r="L69" s="31" t="str">
        <f>IF('Cenas aprēķins'!$I$22="Jā",IFERROR(ROUND(G69/('Vispārīgā informācija'!$D$41*24)*$L$59,2),""),"")</f>
        <v/>
      </c>
      <c r="M69" s="220"/>
      <c r="N69" s="220"/>
      <c r="O69" s="220"/>
    </row>
    <row r="70" spans="2:15" ht="15.6" outlineLevel="1" x14ac:dyDescent="0.3">
      <c r="B70" s="109">
        <v>9</v>
      </c>
      <c r="C70" s="182"/>
      <c r="D70" s="182"/>
      <c r="E70" s="217"/>
      <c r="F70" s="218"/>
      <c r="G70" s="56">
        <f t="shared" si="3"/>
        <v>0</v>
      </c>
      <c r="H70" s="30">
        <f>IF('Cenas aprēķins'!$E$22="Jā",IFERROR(ROUND(G70/('Vispārīgā informācija'!$D$41*24)*$H$59,2),""),"")</f>
        <v>0</v>
      </c>
      <c r="I70" s="30">
        <f>IF('Cenas aprēķins'!$F$22="Jā",IFERROR(ROUND(G70/('Vispārīgā informācija'!$D$41*24)*$I$59,2),""),"")</f>
        <v>0</v>
      </c>
      <c r="J70" s="30">
        <f>IF('Cenas aprēķins'!$G$22="Jā",IFERROR(ROUND(G70/'Vispārīgā informācija'!$D$41,2),""),"")</f>
        <v>0</v>
      </c>
      <c r="K70" s="30">
        <f>IF('Cenas aprēķins'!$H$22="Jā",G70,"")</f>
        <v>0</v>
      </c>
      <c r="L70" s="31" t="str">
        <f>IF('Cenas aprēķins'!$I$22="Jā",IFERROR(ROUND(G70/('Vispārīgā informācija'!$D$41*24)*$L$59,2),""),"")</f>
        <v/>
      </c>
      <c r="M70" s="220"/>
      <c r="N70" s="220"/>
      <c r="O70" s="220"/>
    </row>
    <row r="71" spans="2:15" ht="15.6" outlineLevel="1" collapsed="1" x14ac:dyDescent="0.3">
      <c r="B71" s="109">
        <v>10</v>
      </c>
      <c r="C71" s="182"/>
      <c r="D71" s="182"/>
      <c r="E71" s="217"/>
      <c r="F71" s="218"/>
      <c r="G71" s="56">
        <f t="shared" si="3"/>
        <v>0</v>
      </c>
      <c r="H71" s="30">
        <f>IF('Cenas aprēķins'!$E$22="Jā",IFERROR(ROUND(G71/('Vispārīgā informācija'!$D$41*24)*$H$59,2),""),"")</f>
        <v>0</v>
      </c>
      <c r="I71" s="30">
        <f>IF('Cenas aprēķins'!$F$22="Jā",IFERROR(ROUND(G71/('Vispārīgā informācija'!$D$41*24)*$I$59,2),""),"")</f>
        <v>0</v>
      </c>
      <c r="J71" s="30">
        <f>IF('Cenas aprēķins'!$G$22="Jā",IFERROR(ROUND(G71/'Vispārīgā informācija'!$D$41,2),""),"")</f>
        <v>0</v>
      </c>
      <c r="K71" s="30">
        <f>IF('Cenas aprēķins'!$H$22="Jā",G71,"")</f>
        <v>0</v>
      </c>
      <c r="L71" s="31" t="str">
        <f>IF('Cenas aprēķins'!$I$22="Jā",IFERROR(ROUND(G71/('Vispārīgā informācija'!$D$41*24)*$L$59,2),""),"")</f>
        <v/>
      </c>
      <c r="M71" s="220"/>
      <c r="N71" s="220"/>
      <c r="O71" s="220"/>
    </row>
    <row r="72" spans="2:15" ht="15.6" hidden="1" outlineLevel="2" x14ac:dyDescent="0.3">
      <c r="B72" s="109">
        <v>11</v>
      </c>
      <c r="C72" s="182"/>
      <c r="D72" s="182"/>
      <c r="E72" s="217"/>
      <c r="F72" s="218"/>
      <c r="G72" s="56">
        <f t="shared" si="3"/>
        <v>0</v>
      </c>
      <c r="H72" s="30">
        <f>IF('Cenas aprēķins'!$E$22="Jā",IFERROR(ROUND(G72/('Vispārīgā informācija'!$D$41*24)*$H$59,2),""),"")</f>
        <v>0</v>
      </c>
      <c r="I72" s="30">
        <f>IF('Cenas aprēķins'!$F$22="Jā",IFERROR(ROUND(G72/('Vispārīgā informācija'!$D$41*24)*$I$59,2),""),"")</f>
        <v>0</v>
      </c>
      <c r="J72" s="30">
        <f>IF('Cenas aprēķins'!$G$22="Jā",IFERROR(ROUND(G72/'Vispārīgā informācija'!$D$41,2),""),"")</f>
        <v>0</v>
      </c>
      <c r="K72" s="30">
        <f>IF('Cenas aprēķins'!$H$22="Jā",G72,"")</f>
        <v>0</v>
      </c>
      <c r="L72" s="31" t="str">
        <f>IF('Cenas aprēķins'!$I$22="Jā",IFERROR(ROUND(G72/('Vispārīgā informācija'!$D$41*24)*$L$59,2),""),"")</f>
        <v/>
      </c>
      <c r="M72" s="220"/>
      <c r="N72" s="220"/>
      <c r="O72" s="220"/>
    </row>
    <row r="73" spans="2:15" ht="15.6" hidden="1" outlineLevel="2" x14ac:dyDescent="0.3">
      <c r="B73" s="109">
        <v>12</v>
      </c>
      <c r="C73" s="182"/>
      <c r="D73" s="182"/>
      <c r="E73" s="217"/>
      <c r="F73" s="218"/>
      <c r="G73" s="56">
        <f t="shared" si="3"/>
        <v>0</v>
      </c>
      <c r="H73" s="30">
        <f>IF('Cenas aprēķins'!$E$22="Jā",IFERROR(ROUND(G73/('Vispārīgā informācija'!$D$41*24)*$H$59,2),""),"")</f>
        <v>0</v>
      </c>
      <c r="I73" s="30">
        <f>IF('Cenas aprēķins'!$F$22="Jā",IFERROR(ROUND(G73/('Vispārīgā informācija'!$D$41*24)*$I$59,2),""),"")</f>
        <v>0</v>
      </c>
      <c r="J73" s="30">
        <f>IF('Cenas aprēķins'!$G$22="Jā",IFERROR(ROUND(G73/'Vispārīgā informācija'!$D$41,2),""),"")</f>
        <v>0</v>
      </c>
      <c r="K73" s="30">
        <f>IF('Cenas aprēķins'!$H$22="Jā",G73,"")</f>
        <v>0</v>
      </c>
      <c r="L73" s="31" t="str">
        <f>IF('Cenas aprēķins'!$I$22="Jā",IFERROR(ROUND(G73/('Vispārīgā informācija'!$D$41*24)*$L$59,2),""),"")</f>
        <v/>
      </c>
      <c r="M73" s="220"/>
      <c r="N73" s="220"/>
      <c r="O73" s="220"/>
    </row>
    <row r="74" spans="2:15" ht="15.6" hidden="1" outlineLevel="2" x14ac:dyDescent="0.3">
      <c r="B74" s="109">
        <v>13</v>
      </c>
      <c r="C74" s="182"/>
      <c r="D74" s="182"/>
      <c r="E74" s="217"/>
      <c r="F74" s="218"/>
      <c r="G74" s="56">
        <f t="shared" si="3"/>
        <v>0</v>
      </c>
      <c r="H74" s="30">
        <f>IF('Cenas aprēķins'!$E$22="Jā",IFERROR(ROUND(G74/('Vispārīgā informācija'!$D$41*24)*$H$59,2),""),"")</f>
        <v>0</v>
      </c>
      <c r="I74" s="30">
        <f>IF('Cenas aprēķins'!$F$22="Jā",IFERROR(ROUND(G74/('Vispārīgā informācija'!$D$41*24)*$I$59,2),""),"")</f>
        <v>0</v>
      </c>
      <c r="J74" s="30">
        <f>IF('Cenas aprēķins'!$G$22="Jā",IFERROR(ROUND(G74/'Vispārīgā informācija'!$D$41,2),""),"")</f>
        <v>0</v>
      </c>
      <c r="K74" s="30">
        <f>IF('Cenas aprēķins'!$H$22="Jā",G74,"")</f>
        <v>0</v>
      </c>
      <c r="L74" s="31" t="str">
        <f>IF('Cenas aprēķins'!$I$22="Jā",IFERROR(ROUND(G74/('Vispārīgā informācija'!$D$41*24)*$L$59,2),""),"")</f>
        <v/>
      </c>
      <c r="M74" s="220"/>
      <c r="N74" s="220"/>
      <c r="O74" s="220"/>
    </row>
    <row r="75" spans="2:15" ht="15.6" hidden="1" outlineLevel="2" x14ac:dyDescent="0.3">
      <c r="B75" s="109">
        <v>14</v>
      </c>
      <c r="C75" s="182"/>
      <c r="D75" s="182"/>
      <c r="E75" s="217"/>
      <c r="F75" s="218"/>
      <c r="G75" s="56">
        <f t="shared" si="3"/>
        <v>0</v>
      </c>
      <c r="H75" s="30">
        <f>IF('Cenas aprēķins'!$E$22="Jā",IFERROR(ROUND(G75/('Vispārīgā informācija'!$D$41*24)*$H$59,2),""),"")</f>
        <v>0</v>
      </c>
      <c r="I75" s="30">
        <f>IF('Cenas aprēķins'!$F$22="Jā",IFERROR(ROUND(G75/('Vispārīgā informācija'!$D$41*24)*$I$59,2),""),"")</f>
        <v>0</v>
      </c>
      <c r="J75" s="30">
        <f>IF('Cenas aprēķins'!$G$22="Jā",IFERROR(ROUND(G75/'Vispārīgā informācija'!$D$41,2),""),"")</f>
        <v>0</v>
      </c>
      <c r="K75" s="30">
        <f>IF('Cenas aprēķins'!$H$22="Jā",G75,"")</f>
        <v>0</v>
      </c>
      <c r="L75" s="31" t="str">
        <f>IF('Cenas aprēķins'!$I$22="Jā",IFERROR(ROUND(G75/('Vispārīgā informācija'!$D$41*24)*$L$59,2),""),"")</f>
        <v/>
      </c>
      <c r="M75" s="220"/>
      <c r="N75" s="220"/>
      <c r="O75" s="220"/>
    </row>
    <row r="76" spans="2:15" ht="15.6" hidden="1" outlineLevel="2" x14ac:dyDescent="0.3">
      <c r="B76" s="109">
        <v>15</v>
      </c>
      <c r="C76" s="182"/>
      <c r="D76" s="182"/>
      <c r="E76" s="217"/>
      <c r="F76" s="218"/>
      <c r="G76" s="56">
        <f t="shared" si="3"/>
        <v>0</v>
      </c>
      <c r="H76" s="30">
        <f>IF('Cenas aprēķins'!$E$22="Jā",IFERROR(ROUND(G76/('Vispārīgā informācija'!$D$41*24)*$H$59,2),""),"")</f>
        <v>0</v>
      </c>
      <c r="I76" s="30">
        <f>IF('Cenas aprēķins'!$F$22="Jā",IFERROR(ROUND(G76/('Vispārīgā informācija'!$D$41*24)*$I$59,2),""),"")</f>
        <v>0</v>
      </c>
      <c r="J76" s="30">
        <f>IF('Cenas aprēķins'!$G$22="Jā",IFERROR(ROUND(G76/'Vispārīgā informācija'!$D$41,2),""),"")</f>
        <v>0</v>
      </c>
      <c r="K76" s="30">
        <f>IF('Cenas aprēķins'!$H$22="Jā",G76,"")</f>
        <v>0</v>
      </c>
      <c r="L76" s="31" t="str">
        <f>IF('Cenas aprēķins'!$I$22="Jā",IFERROR(ROUND(G76/('Vispārīgā informācija'!$D$41*24)*$L$59,2),""),"")</f>
        <v/>
      </c>
      <c r="M76" s="220"/>
      <c r="N76" s="220"/>
      <c r="O76" s="220"/>
    </row>
    <row r="77" spans="2:15" ht="15.6" hidden="1" outlineLevel="2" x14ac:dyDescent="0.3">
      <c r="B77" s="109">
        <v>16</v>
      </c>
      <c r="C77" s="182"/>
      <c r="D77" s="182"/>
      <c r="E77" s="217"/>
      <c r="F77" s="218"/>
      <c r="G77" s="56">
        <f t="shared" si="3"/>
        <v>0</v>
      </c>
      <c r="H77" s="30">
        <f>IF('Cenas aprēķins'!$E$22="Jā",IFERROR(ROUND(G77/('Vispārīgā informācija'!$D$41*24)*$H$59,2),""),"")</f>
        <v>0</v>
      </c>
      <c r="I77" s="30">
        <f>IF('Cenas aprēķins'!$F$22="Jā",IFERROR(ROUND(G77/('Vispārīgā informācija'!$D$41*24)*$I$59,2),""),"")</f>
        <v>0</v>
      </c>
      <c r="J77" s="30">
        <f>IF('Cenas aprēķins'!$G$22="Jā",IFERROR(ROUND(G77/'Vispārīgā informācija'!$D$41,2),""),"")</f>
        <v>0</v>
      </c>
      <c r="K77" s="30">
        <f>IF('Cenas aprēķins'!$H$22="Jā",G77,"")</f>
        <v>0</v>
      </c>
      <c r="L77" s="31" t="str">
        <f>IF('Cenas aprēķins'!$I$22="Jā",IFERROR(ROUND(G77/('Vispārīgā informācija'!$D$41*24)*$L$59,2),""),"")</f>
        <v/>
      </c>
      <c r="M77" s="220"/>
      <c r="N77" s="220"/>
      <c r="O77" s="220"/>
    </row>
    <row r="78" spans="2:15" ht="15.6" hidden="1" outlineLevel="2" x14ac:dyDescent="0.3">
      <c r="B78" s="109">
        <v>17</v>
      </c>
      <c r="C78" s="182"/>
      <c r="D78" s="182"/>
      <c r="E78" s="217"/>
      <c r="F78" s="218"/>
      <c r="G78" s="56">
        <f t="shared" si="3"/>
        <v>0</v>
      </c>
      <c r="H78" s="30">
        <f>IF('Cenas aprēķins'!$E$22="Jā",IFERROR(ROUND(G78/('Vispārīgā informācija'!$D$41*24)*$H$59,2),""),"")</f>
        <v>0</v>
      </c>
      <c r="I78" s="30">
        <f>IF('Cenas aprēķins'!$F$22="Jā",IFERROR(ROUND(G78/('Vispārīgā informācija'!$D$41*24)*$I$59,2),""),"")</f>
        <v>0</v>
      </c>
      <c r="J78" s="30">
        <f>IF('Cenas aprēķins'!$G$22="Jā",IFERROR(ROUND(G78/'Vispārīgā informācija'!$D$41,2),""),"")</f>
        <v>0</v>
      </c>
      <c r="K78" s="30">
        <f>IF('Cenas aprēķins'!$H$22="Jā",G78,"")</f>
        <v>0</v>
      </c>
      <c r="L78" s="31" t="str">
        <f>IF('Cenas aprēķins'!$I$22="Jā",IFERROR(ROUND(G78/('Vispārīgā informācija'!$D$41*24)*$L$59,2),""),"")</f>
        <v/>
      </c>
      <c r="M78" s="220"/>
      <c r="N78" s="220"/>
      <c r="O78" s="220"/>
    </row>
    <row r="79" spans="2:15" ht="15.6" hidden="1" outlineLevel="2" x14ac:dyDescent="0.3">
      <c r="B79" s="109">
        <v>18</v>
      </c>
      <c r="C79" s="182"/>
      <c r="D79" s="182"/>
      <c r="E79" s="217"/>
      <c r="F79" s="218"/>
      <c r="G79" s="56">
        <f t="shared" si="3"/>
        <v>0</v>
      </c>
      <c r="H79" s="30">
        <f>IF('Cenas aprēķins'!$E$22="Jā",IFERROR(ROUND(G79/('Vispārīgā informācija'!$D$41*24)*$H$59,2),""),"")</f>
        <v>0</v>
      </c>
      <c r="I79" s="30">
        <f>IF('Cenas aprēķins'!$F$22="Jā",IFERROR(ROUND(G79/('Vispārīgā informācija'!$D$41*24)*$I$59,2),""),"")</f>
        <v>0</v>
      </c>
      <c r="J79" s="30">
        <f>IF('Cenas aprēķins'!$G$22="Jā",IFERROR(ROUND(G79/'Vispārīgā informācija'!$D$41,2),""),"")</f>
        <v>0</v>
      </c>
      <c r="K79" s="30">
        <f>IF('Cenas aprēķins'!$H$22="Jā",G79,"")</f>
        <v>0</v>
      </c>
      <c r="L79" s="31" t="str">
        <f>IF('Cenas aprēķins'!$I$22="Jā",IFERROR(ROUND(G79/('Vispārīgā informācija'!$D$41*24)*$L$59,2),""),"")</f>
        <v/>
      </c>
      <c r="M79" s="220"/>
      <c r="N79" s="220"/>
      <c r="O79" s="220"/>
    </row>
    <row r="80" spans="2:15" ht="15.6" hidden="1" outlineLevel="2" x14ac:dyDescent="0.3">
      <c r="B80" s="109">
        <v>19</v>
      </c>
      <c r="C80" s="182"/>
      <c r="D80" s="182"/>
      <c r="E80" s="217"/>
      <c r="F80" s="218"/>
      <c r="G80" s="56">
        <f t="shared" si="3"/>
        <v>0</v>
      </c>
      <c r="H80" s="30">
        <f>IF('Cenas aprēķins'!$E$22="Jā",IFERROR(ROUND(G80/('Vispārīgā informācija'!$D$41*24)*$H$59,2),""),"")</f>
        <v>0</v>
      </c>
      <c r="I80" s="30">
        <f>IF('Cenas aprēķins'!$F$22="Jā",IFERROR(ROUND(G80/('Vispārīgā informācija'!$D$41*24)*$I$59,2),""),"")</f>
        <v>0</v>
      </c>
      <c r="J80" s="30">
        <f>IF('Cenas aprēķins'!$G$22="Jā",IFERROR(ROUND(G80/'Vispārīgā informācija'!$D$41,2),""),"")</f>
        <v>0</v>
      </c>
      <c r="K80" s="30">
        <f>IF('Cenas aprēķins'!$H$22="Jā",G80,"")</f>
        <v>0</v>
      </c>
      <c r="L80" s="31" t="str">
        <f>IF('Cenas aprēķins'!$I$22="Jā",IFERROR(ROUND(G80/('Vispārīgā informācija'!$D$41*24)*$L$59,2),""),"")</f>
        <v/>
      </c>
      <c r="M80" s="220"/>
      <c r="N80" s="220"/>
      <c r="O80" s="220"/>
    </row>
    <row r="81" spans="1:21" ht="16.2" outlineLevel="1" thickBot="1" x14ac:dyDescent="0.35">
      <c r="B81" s="110">
        <v>20</v>
      </c>
      <c r="C81" s="185"/>
      <c r="D81" s="185"/>
      <c r="E81" s="78"/>
      <c r="F81" s="219"/>
      <c r="G81" s="57">
        <f t="shared" si="3"/>
        <v>0</v>
      </c>
      <c r="H81" s="33">
        <f>IF('Cenas aprēķins'!$E$22="Jā",IFERROR(ROUND(G81/('Vispārīgā informācija'!$D$41*24)*$H$59,2),""),"")</f>
        <v>0</v>
      </c>
      <c r="I81" s="33">
        <f>IF('Cenas aprēķins'!$F$22="Jā",IFERROR(ROUND(G81/('Vispārīgā informācija'!$D$41*24)*$I$59,2),""),"")</f>
        <v>0</v>
      </c>
      <c r="J81" s="33">
        <f>IF('Cenas aprēķins'!$G$22="Jā",IFERROR(ROUND(G81/'Vispārīgā informācija'!$D$41,2),""),"")</f>
        <v>0</v>
      </c>
      <c r="K81" s="33">
        <f>IF('Cenas aprēķins'!$H$22="Jā",G81,"")</f>
        <v>0</v>
      </c>
      <c r="L81" s="34" t="str">
        <f>IF('Cenas aprēķins'!$I$22="Jā",IFERROR(ROUND(G81/('Vispārīgā informācija'!$D$41*24)*$L$59,2),""),"")</f>
        <v/>
      </c>
      <c r="M81" s="220"/>
      <c r="N81" s="220"/>
      <c r="O81" s="220"/>
    </row>
    <row r="82" spans="1:21" ht="15.6" outlineLevel="2" x14ac:dyDescent="0.3">
      <c r="B82" s="109">
        <v>21</v>
      </c>
      <c r="C82" s="182"/>
      <c r="D82" s="182"/>
      <c r="E82" s="217"/>
      <c r="F82" s="218"/>
      <c r="G82" s="56">
        <f t="shared" si="3"/>
        <v>0</v>
      </c>
      <c r="H82" s="30">
        <f>IF('Cenas aprēķins'!$E$22="Jā",IFERROR(ROUND(G82/('Vispārīgā informācija'!$D$41*24)*$H$59,2),""),"")</f>
        <v>0</v>
      </c>
      <c r="I82" s="30">
        <f>IF('Cenas aprēķins'!$F$22="Jā",IFERROR(ROUND(G82/('Vispārīgā informācija'!$D$41*24)*$I$59,2),""),"")</f>
        <v>0</v>
      </c>
      <c r="J82" s="30">
        <f>IF('Cenas aprēķins'!$G$22="Jā",IFERROR(ROUND(G82/'Vispārīgā informācija'!$D$41,2),""),"")</f>
        <v>0</v>
      </c>
      <c r="K82" s="30">
        <f>IF('Cenas aprēķins'!$H$22="Jā",G82,"")</f>
        <v>0</v>
      </c>
      <c r="L82" s="31" t="str">
        <f>IF('Cenas aprēķins'!$I$22="Jā",IFERROR(ROUND(G82/('Vispārīgā informācija'!$D$41*24)*$L$59,2),""),"")</f>
        <v/>
      </c>
      <c r="M82" s="220"/>
      <c r="N82" s="220"/>
      <c r="O82" s="220"/>
    </row>
    <row r="83" spans="1:21" ht="15.6" outlineLevel="2" x14ac:dyDescent="0.3">
      <c r="B83" s="109">
        <v>22</v>
      </c>
      <c r="C83" s="182"/>
      <c r="D83" s="182"/>
      <c r="E83" s="217"/>
      <c r="F83" s="218"/>
      <c r="G83" s="56">
        <f t="shared" si="3"/>
        <v>0</v>
      </c>
      <c r="H83" s="30">
        <f>IF('Cenas aprēķins'!$E$22="Jā",IFERROR(ROUND(G83/('Vispārīgā informācija'!$D$41*24)*$H$59,2),""),"")</f>
        <v>0</v>
      </c>
      <c r="I83" s="30">
        <f>IF('Cenas aprēķins'!$F$22="Jā",IFERROR(ROUND(G83/('Vispārīgā informācija'!$D$41*24)*$I$59,2),""),"")</f>
        <v>0</v>
      </c>
      <c r="J83" s="30">
        <f>IF('Cenas aprēķins'!$G$22="Jā",IFERROR(ROUND(G83/'Vispārīgā informācija'!$D$41,2),""),"")</f>
        <v>0</v>
      </c>
      <c r="K83" s="30">
        <f>IF('Cenas aprēķins'!$H$22="Jā",G83,"")</f>
        <v>0</v>
      </c>
      <c r="L83" s="31" t="str">
        <f>IF('Cenas aprēķins'!$I$22="Jā",IFERROR(ROUND(G83/('Vispārīgā informācija'!$D$41*24)*$L$59,2),""),"")</f>
        <v/>
      </c>
      <c r="M83" s="220"/>
      <c r="N83" s="220"/>
      <c r="O83" s="220"/>
    </row>
    <row r="84" spans="1:21" ht="15.6" outlineLevel="2" x14ac:dyDescent="0.3">
      <c r="B84" s="109">
        <v>23</v>
      </c>
      <c r="C84" s="182"/>
      <c r="D84" s="182"/>
      <c r="E84" s="217"/>
      <c r="F84" s="218"/>
      <c r="G84" s="56">
        <f t="shared" si="3"/>
        <v>0</v>
      </c>
      <c r="H84" s="30">
        <f>IF('Cenas aprēķins'!$E$22="Jā",IFERROR(ROUND(G84/('Vispārīgā informācija'!$D$41*24)*$H$59,2),""),"")</f>
        <v>0</v>
      </c>
      <c r="I84" s="30">
        <f>IF('Cenas aprēķins'!$F$22="Jā",IFERROR(ROUND(G84/('Vispārīgā informācija'!$D$41*24)*$I$59,2),""),"")</f>
        <v>0</v>
      </c>
      <c r="J84" s="30">
        <f>IF('Cenas aprēķins'!$G$22="Jā",IFERROR(ROUND(G84/'Vispārīgā informācija'!$D$41,2),""),"")</f>
        <v>0</v>
      </c>
      <c r="K84" s="30">
        <f>IF('Cenas aprēķins'!$H$22="Jā",G84,"")</f>
        <v>0</v>
      </c>
      <c r="L84" s="31" t="str">
        <f>IF('Cenas aprēķins'!$I$22="Jā",IFERROR(ROUND(G84/('Vispārīgā informācija'!$D$41*24)*$L$59,2),""),"")</f>
        <v/>
      </c>
      <c r="M84" s="220"/>
      <c r="N84" s="220"/>
      <c r="O84" s="220"/>
    </row>
    <row r="85" spans="1:21" ht="15.6" outlineLevel="2" x14ac:dyDescent="0.3">
      <c r="B85" s="109">
        <v>24</v>
      </c>
      <c r="C85" s="182"/>
      <c r="D85" s="182"/>
      <c r="E85" s="217"/>
      <c r="F85" s="218"/>
      <c r="G85" s="56">
        <f t="shared" si="3"/>
        <v>0</v>
      </c>
      <c r="H85" s="30">
        <f>IF('Cenas aprēķins'!$E$22="Jā",IFERROR(ROUND(G85/('Vispārīgā informācija'!$D$41*24)*$H$59,2),""),"")</f>
        <v>0</v>
      </c>
      <c r="I85" s="30">
        <f>IF('Cenas aprēķins'!$F$22="Jā",IFERROR(ROUND(G85/('Vispārīgā informācija'!$D$41*24)*$I$59,2),""),"")</f>
        <v>0</v>
      </c>
      <c r="J85" s="30">
        <f>IF('Cenas aprēķins'!$G$22="Jā",IFERROR(ROUND(G85/'Vispārīgā informācija'!$D$41,2),""),"")</f>
        <v>0</v>
      </c>
      <c r="K85" s="30">
        <f>IF('Cenas aprēķins'!$H$22="Jā",G85,"")</f>
        <v>0</v>
      </c>
      <c r="L85" s="31" t="str">
        <f>IF('Cenas aprēķins'!$I$22="Jā",IFERROR(ROUND(G85/('Vispārīgā informācija'!$D$41*24)*$L$59,2),""),"")</f>
        <v/>
      </c>
      <c r="M85" s="220"/>
      <c r="N85" s="220"/>
      <c r="O85" s="220"/>
    </row>
    <row r="86" spans="1:21" ht="16.2" outlineLevel="2" thickBot="1" x14ac:dyDescent="0.35">
      <c r="B86" s="110">
        <v>25</v>
      </c>
      <c r="C86" s="185"/>
      <c r="D86" s="185"/>
      <c r="E86" s="78"/>
      <c r="F86" s="219"/>
      <c r="G86" s="57">
        <f t="shared" si="3"/>
        <v>0</v>
      </c>
      <c r="H86" s="33">
        <f>IF('Cenas aprēķins'!$E$22="Jā",IFERROR(ROUND(G86/('Vispārīgā informācija'!$D$41*24)*$H$59,2),""),"")</f>
        <v>0</v>
      </c>
      <c r="I86" s="33">
        <f>IF('Cenas aprēķins'!$F$22="Jā",IFERROR(ROUND(G86/('Vispārīgā informācija'!$D$41*24)*$I$59,2),""),"")</f>
        <v>0</v>
      </c>
      <c r="J86" s="33">
        <f>IF('Cenas aprēķins'!$G$22="Jā",IFERROR(ROUND(G86/'Vispārīgā informācija'!$D$41,2),""),"")</f>
        <v>0</v>
      </c>
      <c r="K86" s="33">
        <f>IF('Cenas aprēķins'!$H$22="Jā",G86,"")</f>
        <v>0</v>
      </c>
      <c r="L86" s="34" t="str">
        <f>IF('Cenas aprēķins'!$I$22="Jā",IFERROR(ROUND(G86/('Vispārīgā informācija'!$D$41*24)*$L$59,2),""),"")</f>
        <v/>
      </c>
      <c r="M86" s="220"/>
      <c r="N86" s="220"/>
      <c r="O86" s="220"/>
    </row>
    <row r="87" spans="1:21" ht="15.6" outlineLevel="2" x14ac:dyDescent="0.3">
      <c r="A87"/>
      <c r="B87"/>
      <c r="C87"/>
      <c r="D87"/>
      <c r="E87"/>
      <c r="F87"/>
      <c r="G87"/>
      <c r="H87"/>
      <c r="I87"/>
      <c r="J87"/>
      <c r="K87"/>
      <c r="L87"/>
      <c r="M87"/>
      <c r="N87" s="220"/>
      <c r="O87" s="220"/>
    </row>
    <row r="88" spans="1:21" ht="15.6" outlineLevel="2" x14ac:dyDescent="0.3">
      <c r="A88"/>
      <c r="B88"/>
      <c r="C88"/>
      <c r="D88"/>
      <c r="E88"/>
      <c r="F88"/>
      <c r="G88"/>
      <c r="H88"/>
      <c r="I88"/>
      <c r="J88"/>
      <c r="K88"/>
      <c r="L88"/>
      <c r="M88"/>
      <c r="N88" s="220"/>
      <c r="O88" s="220"/>
    </row>
    <row r="89" spans="1:21" ht="20.399999999999999" outlineLevel="2" x14ac:dyDescent="0.35">
      <c r="A89"/>
      <c r="B89" s="313" t="s">
        <v>299</v>
      </c>
      <c r="C89" s="313"/>
      <c r="D89" s="313"/>
      <c r="E89" s="313"/>
      <c r="F89" s="313"/>
      <c r="G89" s="313"/>
      <c r="H89" s="313"/>
      <c r="I89"/>
      <c r="J89"/>
      <c r="K89"/>
      <c r="L89"/>
      <c r="M89"/>
      <c r="N89" s="220"/>
      <c r="O89" s="220"/>
    </row>
    <row r="90" spans="1:21" ht="16.2" thickBot="1" x14ac:dyDescent="0.35">
      <c r="B90" s="40"/>
      <c r="C90" s="40"/>
      <c r="D90" s="40"/>
      <c r="E90" s="40"/>
      <c r="F90" s="40"/>
      <c r="G90" s="40"/>
      <c r="H90" s="40"/>
      <c r="I90" s="40"/>
      <c r="J90" s="40"/>
      <c r="K90" s="40"/>
      <c r="L90" s="40"/>
      <c r="M90" s="40"/>
      <c r="N90" s="40"/>
      <c r="O90" s="40"/>
    </row>
    <row r="91" spans="1:21" ht="15.6" x14ac:dyDescent="0.3">
      <c r="B91" s="40"/>
      <c r="C91" s="341" t="s">
        <v>256</v>
      </c>
      <c r="D91" s="342"/>
      <c r="E91" s="342"/>
      <c r="F91" s="342"/>
      <c r="G91" s="342"/>
      <c r="H91" s="342"/>
      <c r="I91" s="342"/>
      <c r="J91" s="342"/>
      <c r="K91" s="343"/>
      <c r="L91" s="40"/>
      <c r="M91" s="40"/>
      <c r="N91" s="40"/>
      <c r="O91" s="40"/>
    </row>
    <row r="92" spans="1:21" ht="15.6" x14ac:dyDescent="0.3">
      <c r="B92" s="40"/>
      <c r="C92" s="344"/>
      <c r="D92" s="345"/>
      <c r="E92" s="345"/>
      <c r="F92" s="345"/>
      <c r="G92" s="345"/>
      <c r="H92" s="345"/>
      <c r="I92" s="345"/>
      <c r="J92" s="345"/>
      <c r="K92" s="346"/>
      <c r="L92" s="40"/>
      <c r="M92" s="40"/>
      <c r="N92" s="40"/>
      <c r="O92" s="40"/>
    </row>
    <row r="93" spans="1:21" ht="15.6" x14ac:dyDescent="0.3">
      <c r="B93" s="40"/>
      <c r="C93" s="344"/>
      <c r="D93" s="345"/>
      <c r="E93" s="345"/>
      <c r="F93" s="345"/>
      <c r="G93" s="345"/>
      <c r="H93" s="345"/>
      <c r="I93" s="345"/>
      <c r="J93" s="345"/>
      <c r="K93" s="346"/>
      <c r="L93" s="40"/>
      <c r="M93" s="40"/>
      <c r="N93" s="40"/>
      <c r="O93" s="40"/>
    </row>
    <row r="94" spans="1:21" ht="37.950000000000003" customHeight="1" thickBot="1" x14ac:dyDescent="0.35">
      <c r="B94" s="40"/>
      <c r="C94" s="347"/>
      <c r="D94" s="348"/>
      <c r="E94" s="348"/>
      <c r="F94" s="348"/>
      <c r="G94" s="348"/>
      <c r="H94" s="348"/>
      <c r="I94" s="348"/>
      <c r="J94" s="348"/>
      <c r="K94" s="349"/>
      <c r="L94" s="40"/>
      <c r="M94" s="40"/>
      <c r="N94" s="40"/>
      <c r="O94" s="40"/>
    </row>
    <row r="95" spans="1:21" ht="15.6" x14ac:dyDescent="0.3">
      <c r="B95" s="40"/>
      <c r="C95" s="40"/>
      <c r="D95" s="40"/>
      <c r="E95" s="40"/>
      <c r="F95" s="40"/>
      <c r="G95" s="40"/>
      <c r="H95" s="40"/>
      <c r="I95" s="40"/>
      <c r="J95" s="40"/>
      <c r="K95" s="40"/>
      <c r="L95" s="40"/>
      <c r="M95" s="40"/>
      <c r="N95" s="40"/>
      <c r="O95" s="40"/>
    </row>
    <row r="96" spans="1:21" ht="16.2" thickBot="1" x14ac:dyDescent="0.35">
      <c r="B96" s="40"/>
      <c r="C96" s="40"/>
      <c r="D96" s="40"/>
      <c r="E96" s="40"/>
      <c r="F96" s="40"/>
      <c r="G96" s="40"/>
      <c r="H96" s="40"/>
      <c r="I96" s="40"/>
      <c r="J96" s="40"/>
      <c r="K96" s="40"/>
      <c r="L96" s="40"/>
      <c r="M96" s="40"/>
      <c r="N96" s="40"/>
      <c r="O96" s="220"/>
      <c r="P96" s="223" t="s">
        <v>75</v>
      </c>
      <c r="Q96" s="223" t="s">
        <v>76</v>
      </c>
      <c r="R96" s="223" t="s">
        <v>77</v>
      </c>
      <c r="S96" s="223" t="s">
        <v>20</v>
      </c>
      <c r="T96" s="223" t="s">
        <v>78</v>
      </c>
      <c r="U96" s="223"/>
    </row>
    <row r="97" spans="2:21" ht="16.2" thickBot="1" x14ac:dyDescent="0.35">
      <c r="B97" s="209" t="s">
        <v>262</v>
      </c>
      <c r="C97" s="40"/>
      <c r="D97" s="40"/>
      <c r="E97" s="40"/>
      <c r="F97" s="40"/>
      <c r="G97" s="40"/>
      <c r="H97" s="40"/>
      <c r="I97" s="40"/>
      <c r="J97" s="40"/>
      <c r="K97" s="329" t="s">
        <v>298</v>
      </c>
      <c r="L97" s="330"/>
      <c r="M97" s="331"/>
      <c r="N97" s="40"/>
      <c r="O97" s="220" t="str">
        <f>'datu lapa'!B54</f>
        <v>Pirmā izvēle: Aprēķināt, izmantojot kopējo aprīkojuma un iekārtu iegādes vērtību (Aizpildiet 2. tabulu)</v>
      </c>
      <c r="P97" s="224">
        <f>H105</f>
        <v>0</v>
      </c>
      <c r="Q97" s="224">
        <f t="shared" ref="Q97:T97" si="4">I105</f>
        <v>0</v>
      </c>
      <c r="R97" s="224">
        <f t="shared" si="4"/>
        <v>0</v>
      </c>
      <c r="S97" s="224">
        <f t="shared" si="4"/>
        <v>0</v>
      </c>
      <c r="T97" s="224" t="str">
        <f t="shared" si="4"/>
        <v/>
      </c>
      <c r="U97" s="223"/>
    </row>
    <row r="98" spans="2:21" ht="15" customHeight="1" thickBot="1" x14ac:dyDescent="0.35">
      <c r="B98" s="358"/>
      <c r="C98" s="359"/>
      <c r="D98" s="359"/>
      <c r="E98" s="359"/>
      <c r="F98" s="359"/>
      <c r="G98" s="359"/>
      <c r="H98" s="360"/>
      <c r="I98" s="40"/>
      <c r="J98" s="40"/>
      <c r="K98" s="332"/>
      <c r="L98" s="333"/>
      <c r="M98" s="334"/>
      <c r="N98" s="40"/>
      <c r="O98" s="220" t="str">
        <f>'datu lapa'!B55</f>
        <v>Otrā izvēle: Aprēķināt, izmantojot kopējo paredzamo aprīkojuma un iekārtu nolietojumu gadā (Aizpildiet 3. tabulu)</v>
      </c>
      <c r="P98" s="224">
        <f>H138</f>
        <v>0</v>
      </c>
      <c r="Q98" s="224">
        <f t="shared" ref="Q98:T98" si="5">I138</f>
        <v>0</v>
      </c>
      <c r="R98" s="224">
        <f t="shared" si="5"/>
        <v>0</v>
      </c>
      <c r="S98" s="224">
        <f t="shared" si="5"/>
        <v>0</v>
      </c>
      <c r="T98" s="224" t="str">
        <f t="shared" si="5"/>
        <v/>
      </c>
      <c r="U98" s="223"/>
    </row>
    <row r="99" spans="2:21" ht="16.2" thickBot="1" x14ac:dyDescent="0.35">
      <c r="B99" s="40"/>
      <c r="C99" s="40"/>
      <c r="D99" s="40"/>
      <c r="E99" s="40"/>
      <c r="F99" s="40"/>
      <c r="G99" s="40"/>
      <c r="H99" s="40"/>
      <c r="I99" s="40"/>
      <c r="J99" s="40"/>
      <c r="K99" s="335"/>
      <c r="L99" s="336"/>
      <c r="M99" s="337"/>
      <c r="N99" s="40"/>
      <c r="O99" s="220" t="str">
        <f>'datu lapa'!B56</f>
        <v>Trešā izvēle: Aprēķināt, vadoties pēc detalizētā aprīkojuma un iekārtu saraksta (Aizpildiet 4. tabulu)</v>
      </c>
      <c r="P99" s="224">
        <f>H171</f>
        <v>0</v>
      </c>
      <c r="Q99" s="224">
        <f t="shared" ref="Q99:T99" si="6">I171</f>
        <v>0</v>
      </c>
      <c r="R99" s="224">
        <f t="shared" si="6"/>
        <v>0</v>
      </c>
      <c r="S99" s="224">
        <f t="shared" si="6"/>
        <v>0</v>
      </c>
      <c r="T99" s="224" t="str">
        <f t="shared" si="6"/>
        <v/>
      </c>
      <c r="U99" s="223"/>
    </row>
    <row r="100" spans="2:21" ht="15.6" x14ac:dyDescent="0.3">
      <c r="B100" s="40"/>
      <c r="C100" s="40"/>
      <c r="D100" s="40"/>
      <c r="E100" s="40"/>
      <c r="F100" s="40"/>
      <c r="G100" s="40"/>
      <c r="H100" s="40"/>
      <c r="I100" s="40"/>
      <c r="J100" s="40"/>
      <c r="K100" s="210"/>
      <c r="L100" s="210"/>
      <c r="M100" s="210"/>
      <c r="N100" s="40"/>
      <c r="O100" s="220"/>
      <c r="P100" s="224"/>
      <c r="Q100" s="224"/>
      <c r="R100" s="224"/>
      <c r="S100" s="224"/>
      <c r="T100" s="224"/>
      <c r="U100" s="223"/>
    </row>
    <row r="101" spans="2:21" ht="17.399999999999999" x14ac:dyDescent="0.3">
      <c r="B101" s="129" t="s">
        <v>259</v>
      </c>
      <c r="C101" s="130"/>
      <c r="D101" s="130"/>
      <c r="E101" s="130"/>
      <c r="F101" s="130"/>
      <c r="G101" s="130"/>
      <c r="H101" s="130"/>
      <c r="I101" s="130"/>
      <c r="J101" s="130"/>
      <c r="K101" s="130"/>
      <c r="L101" s="130"/>
      <c r="M101" s="130"/>
      <c r="N101" s="40"/>
      <c r="O101" s="220" t="str">
        <f>'datu lapa'!B57</f>
        <v>Nepiemērot aprēķinā</v>
      </c>
      <c r="P101" s="224">
        <v>0</v>
      </c>
      <c r="Q101" s="224">
        <v>0</v>
      </c>
      <c r="R101" s="224">
        <v>0</v>
      </c>
      <c r="S101" s="224">
        <v>0</v>
      </c>
      <c r="T101" s="224">
        <v>0</v>
      </c>
      <c r="U101" s="223"/>
    </row>
    <row r="102" spans="2:21" ht="16.2" thickBot="1" x14ac:dyDescent="0.35">
      <c r="B102" s="40"/>
      <c r="C102" s="40"/>
      <c r="D102" s="40"/>
      <c r="E102" s="40"/>
      <c r="F102" s="40"/>
      <c r="G102" s="40"/>
      <c r="H102" s="40"/>
      <c r="I102" s="40"/>
      <c r="J102" s="40"/>
      <c r="K102" s="40"/>
      <c r="L102" s="40"/>
      <c r="M102" s="40"/>
      <c r="N102" s="40"/>
      <c r="O102" s="220"/>
      <c r="P102" s="223"/>
      <c r="Q102" s="223"/>
      <c r="R102" s="223"/>
      <c r="S102" s="223"/>
      <c r="T102" s="223"/>
      <c r="U102" s="223"/>
    </row>
    <row r="103" spans="2:21" ht="16.2" thickBot="1" x14ac:dyDescent="0.35">
      <c r="B103" s="40"/>
      <c r="C103" s="40"/>
      <c r="D103" s="40"/>
      <c r="E103" s="40"/>
      <c r="F103" s="40"/>
      <c r="G103" s="40"/>
      <c r="H103" s="197" t="str">
        <f>'Cenas aprēķins'!E20</f>
        <v>Stunda</v>
      </c>
      <c r="I103" s="197" t="str">
        <f>'Cenas aprēķins'!F20</f>
        <v>Diena</v>
      </c>
      <c r="J103" s="197" t="str">
        <f>'Cenas aprēķins'!G20</f>
        <v>Diennakts</v>
      </c>
      <c r="K103" s="197" t="str">
        <f>'Cenas aprēķins'!H20</f>
        <v>Mēnesis</v>
      </c>
      <c r="L103" s="198" t="str">
        <f>'Cenas aprēķins'!I20</f>
        <v>Reize</v>
      </c>
      <c r="M103" s="40"/>
      <c r="N103" s="40"/>
      <c r="O103" s="40"/>
    </row>
    <row r="104" spans="2:21" ht="16.2" thickBot="1" x14ac:dyDescent="0.35">
      <c r="B104" s="40"/>
      <c r="C104" s="40"/>
      <c r="D104" s="40"/>
      <c r="E104" s="40"/>
      <c r="F104" s="40"/>
      <c r="G104" s="40"/>
      <c r="H104" s="197">
        <f>'Cenas aprēķins'!E21</f>
        <v>1</v>
      </c>
      <c r="I104" s="197">
        <f>'Cenas aprēķins'!F21</f>
        <v>8</v>
      </c>
      <c r="J104" s="197">
        <f>'Cenas aprēķins'!G21</f>
        <v>24</v>
      </c>
      <c r="K104" s="197">
        <f>'Vispārīgā informācija'!$D$41*24</f>
        <v>730.08</v>
      </c>
      <c r="L104" s="198">
        <f>'Cenas aprēķins'!I21</f>
        <v>0</v>
      </c>
      <c r="M104" s="40"/>
      <c r="N104" s="40"/>
      <c r="O104" s="40"/>
    </row>
    <row r="105" spans="2:21" ht="18" thickBot="1" x14ac:dyDescent="0.35">
      <c r="B105" s="40"/>
      <c r="C105" s="40"/>
      <c r="D105" s="40"/>
      <c r="E105" s="40"/>
      <c r="F105" s="40"/>
      <c r="G105" s="147" t="s">
        <v>271</v>
      </c>
      <c r="H105" s="44">
        <f>IF('Cenas aprēķins'!E22="Jā",SUM(F113:F132),"")</f>
        <v>0</v>
      </c>
      <c r="I105" s="45">
        <f>IF('Cenas aprēķins'!F22="Jā",SUM(G113:G132),"")</f>
        <v>0</v>
      </c>
      <c r="J105" s="45">
        <f>IF('Cenas aprēķins'!G22="Jā",SUM(H113:H132),"")</f>
        <v>0</v>
      </c>
      <c r="K105" s="45">
        <f>IF('Cenas aprēķins'!H22="Jā",SUM(I113:I132),"")</f>
        <v>0</v>
      </c>
      <c r="L105" s="46" t="str">
        <f>IF('Cenas aprēķins'!I22="Jā",SUM(J113:J132),"")</f>
        <v/>
      </c>
      <c r="M105" s="40"/>
      <c r="N105" s="40"/>
      <c r="O105" s="40"/>
    </row>
    <row r="106" spans="2:21" ht="15.6" x14ac:dyDescent="0.3">
      <c r="B106" s="40"/>
      <c r="C106" s="40"/>
      <c r="D106" s="40"/>
      <c r="E106" s="40"/>
      <c r="F106" s="40"/>
      <c r="G106" s="40"/>
      <c r="H106" s="40"/>
      <c r="I106" s="40"/>
      <c r="J106" s="40"/>
      <c r="K106" s="40"/>
      <c r="L106" s="40"/>
      <c r="M106" s="40"/>
      <c r="N106" s="40"/>
      <c r="O106" s="40"/>
    </row>
    <row r="107" spans="2:21" ht="16.2" thickBot="1" x14ac:dyDescent="0.35">
      <c r="B107" s="40"/>
      <c r="C107" s="40"/>
      <c r="D107" s="40"/>
      <c r="E107" s="40"/>
      <c r="F107" s="40"/>
      <c r="G107" s="40"/>
      <c r="H107" s="40"/>
      <c r="I107" s="40"/>
      <c r="J107" s="40"/>
      <c r="K107" s="40"/>
      <c r="L107" s="40"/>
      <c r="M107" s="40"/>
      <c r="N107" s="40"/>
      <c r="O107" s="40"/>
    </row>
    <row r="108" spans="2:21" ht="15.6" x14ac:dyDescent="0.3">
      <c r="B108" s="383" t="s">
        <v>65</v>
      </c>
      <c r="C108" s="361" t="s">
        <v>124</v>
      </c>
      <c r="D108" s="361" t="s">
        <v>125</v>
      </c>
      <c r="E108" s="361" t="s">
        <v>126</v>
      </c>
      <c r="F108" s="390" t="s">
        <v>234</v>
      </c>
      <c r="G108" s="390"/>
      <c r="H108" s="390"/>
      <c r="I108" s="390"/>
      <c r="J108" s="391"/>
      <c r="K108" s="40"/>
      <c r="L108" s="40"/>
      <c r="M108" s="40"/>
      <c r="N108" s="40"/>
      <c r="O108" s="40"/>
    </row>
    <row r="109" spans="2:21" ht="15.6" x14ac:dyDescent="0.3">
      <c r="B109" s="389"/>
      <c r="C109" s="386"/>
      <c r="D109" s="386"/>
      <c r="E109" s="386"/>
      <c r="F109" s="203" t="str">
        <f>'Cenas aprēķins'!E20</f>
        <v>Stunda</v>
      </c>
      <c r="G109" s="203" t="str">
        <f>'Cenas aprēķins'!F20</f>
        <v>Diena</v>
      </c>
      <c r="H109" s="203" t="str">
        <f>'Cenas aprēķins'!G20</f>
        <v>Diennakts</v>
      </c>
      <c r="I109" s="203" t="str">
        <f>'Cenas aprēķins'!H20</f>
        <v>Mēnesis</v>
      </c>
      <c r="J109" s="204" t="str">
        <f>'Cenas aprēķins'!I20</f>
        <v>Reize</v>
      </c>
      <c r="K109" s="40"/>
      <c r="L109" s="40"/>
      <c r="M109" s="40"/>
      <c r="N109" s="40"/>
      <c r="O109" s="40"/>
    </row>
    <row r="110" spans="2:21" ht="35.4" customHeight="1" x14ac:dyDescent="0.3">
      <c r="B110" s="389"/>
      <c r="C110" s="386"/>
      <c r="D110" s="386"/>
      <c r="E110" s="386"/>
      <c r="F110" s="203">
        <f>'Cenas aprēķins'!E21</f>
        <v>1</v>
      </c>
      <c r="G110" s="203">
        <f>'Cenas aprēķins'!F21</f>
        <v>8</v>
      </c>
      <c r="H110" s="203">
        <f>'Cenas aprēķins'!G21</f>
        <v>24</v>
      </c>
      <c r="I110" s="203">
        <f>'Vispārīgā informācija'!$D$41*24</f>
        <v>730.08</v>
      </c>
      <c r="J110" s="204">
        <f>'Cenas aprēķins'!I21</f>
        <v>0</v>
      </c>
      <c r="K110" s="40"/>
      <c r="L110" s="40"/>
      <c r="M110" s="40"/>
      <c r="N110" s="40"/>
      <c r="O110" s="40"/>
    </row>
    <row r="111" spans="2:21" ht="16.2" thickBot="1" x14ac:dyDescent="0.35">
      <c r="B111" s="205">
        <v>1</v>
      </c>
      <c r="C111" s="206">
        <v>2</v>
      </c>
      <c r="D111" s="206">
        <v>3</v>
      </c>
      <c r="E111" s="206">
        <v>4</v>
      </c>
      <c r="F111" s="206">
        <v>5</v>
      </c>
      <c r="G111" s="206">
        <v>6</v>
      </c>
      <c r="H111" s="206">
        <v>7</v>
      </c>
      <c r="I111" s="206">
        <v>8</v>
      </c>
      <c r="J111" s="207">
        <v>9</v>
      </c>
      <c r="K111" s="40"/>
      <c r="L111" s="40"/>
      <c r="M111" s="40"/>
      <c r="N111" s="40"/>
      <c r="O111" s="40"/>
    </row>
    <row r="112" spans="2:21" ht="15.6" outlineLevel="1" x14ac:dyDescent="0.3">
      <c r="B112" s="172">
        <v>0</v>
      </c>
      <c r="C112" s="173" t="s">
        <v>127</v>
      </c>
      <c r="D112" s="60">
        <v>7500</v>
      </c>
      <c r="E112" s="173">
        <v>5</v>
      </c>
      <c r="F112" s="60">
        <f>IF('Cenas aprēķins'!$E$22="Jā",IFERROR(ROUND(K112/(24*'Vispārīgā informācija'!$D$41)*$F$110,2),""),"")</f>
        <v>0.17</v>
      </c>
      <c r="G112" s="60">
        <f>IF('Cenas aprēķins'!$F$22="Jā",IFERROR(ROUND(K112/(24*'Vispārīgā informācija'!$D$41)*$G$110,2),""),"")</f>
        <v>1.37</v>
      </c>
      <c r="H112" s="60">
        <f>IF('Cenas aprēķins'!$G$22="Jā",IFERROR(ROUND(K112/'Vispārīgā informācija'!$D$41,2),""),"")</f>
        <v>4.1100000000000003</v>
      </c>
      <c r="I112" s="60">
        <f>IF('Cenas aprēķins'!$H$22="Jā",IFERROR(ROUND(D112/E112/12,2),""),"")</f>
        <v>125</v>
      </c>
      <c r="J112" s="47" t="str">
        <f>IF('Cenas aprēķins'!$I$22="Jā",IFERROR(ROUND(K112/(24*'Vispārīgā informācija'!$D$41)*$J$110,2),""),"")</f>
        <v/>
      </c>
      <c r="K112" s="221">
        <f>IFERROR(ROUND(D112/E112/12,2),"")</f>
        <v>125</v>
      </c>
      <c r="L112" s="40"/>
      <c r="M112" s="40"/>
      <c r="N112" s="40"/>
      <c r="O112" s="40"/>
    </row>
    <row r="113" spans="2:15" ht="15.6" outlineLevel="1" x14ac:dyDescent="0.3">
      <c r="B113" s="109">
        <v>1</v>
      </c>
      <c r="C113" s="182"/>
      <c r="D113" s="217"/>
      <c r="E113" s="182"/>
      <c r="F113" s="30" t="str">
        <f>IF('Cenas aprēķins'!$E$22="Jā",IFERROR(ROUND(K113/(24*'Vispārīgā informācija'!$D$41)*$F$110,2),""),"")</f>
        <v/>
      </c>
      <c r="G113" s="30" t="str">
        <f>IF('Cenas aprēķins'!$F$22="Jā",IFERROR(ROUND(K113/(24*'Vispārīgā informācija'!$D$41)*$G$110,2),""),"")</f>
        <v/>
      </c>
      <c r="H113" s="30" t="str">
        <f>IF('Cenas aprēķins'!$G$22="Jā",IFERROR(ROUND(K113/'Vispārīgā informācija'!$D$41,2),""),"")</f>
        <v/>
      </c>
      <c r="I113" s="30" t="str">
        <f>IF('Cenas aprēķins'!$H$22="Jā",IFERROR(ROUND(D113/E113/12,2),""),"")</f>
        <v/>
      </c>
      <c r="J113" s="31" t="str">
        <f>IF('Cenas aprēķins'!$I$22="Jā",IFERROR(ROUND(K113/(24*'Vispārīgā informācija'!$D$41)*$J$110,2),""),"")</f>
        <v/>
      </c>
      <c r="K113" s="221" t="str">
        <f t="shared" ref="K113:K132" si="7">IFERROR(ROUND(D113/E113/12,2),"")</f>
        <v/>
      </c>
      <c r="L113" s="40"/>
      <c r="M113" s="40"/>
      <c r="N113" s="40"/>
      <c r="O113" s="40"/>
    </row>
    <row r="114" spans="2:15" ht="15.6" outlineLevel="1" x14ac:dyDescent="0.3">
      <c r="B114" s="109">
        <v>2</v>
      </c>
      <c r="C114" s="182"/>
      <c r="D114" s="217"/>
      <c r="E114" s="182"/>
      <c r="F114" s="30" t="str">
        <f>IF('Cenas aprēķins'!$E$22="Jā",IFERROR(ROUND(K114/(24*'Vispārīgā informācija'!$D$41)*$F$110,2),""),"")</f>
        <v/>
      </c>
      <c r="G114" s="30" t="str">
        <f>IF('Cenas aprēķins'!$F$22="Jā",IFERROR(ROUND(K114/(24*'Vispārīgā informācija'!$D$41)*$G$110,2),""),"")</f>
        <v/>
      </c>
      <c r="H114" s="30" t="str">
        <f>IF('Cenas aprēķins'!$G$22="Jā",IFERROR(ROUND(K114/'Vispārīgā informācija'!$D$41,2),""),"")</f>
        <v/>
      </c>
      <c r="I114" s="30" t="str">
        <f>IF('Cenas aprēķins'!$H$22="Jā",IFERROR(ROUND(D114/E114/12,2),""),"")</f>
        <v/>
      </c>
      <c r="J114" s="31" t="str">
        <f>IF('Cenas aprēķins'!$I$22="Jā",IFERROR(ROUND(K114/(24*'Vispārīgā informācija'!$D$41)*$J$110,2),""),"")</f>
        <v/>
      </c>
      <c r="K114" s="221" t="str">
        <f t="shared" si="7"/>
        <v/>
      </c>
      <c r="L114" s="40"/>
      <c r="M114" s="40"/>
      <c r="N114" s="40"/>
      <c r="O114" s="40"/>
    </row>
    <row r="115" spans="2:15" ht="15.6" outlineLevel="1" x14ac:dyDescent="0.3">
      <c r="B115" s="109">
        <v>3</v>
      </c>
      <c r="C115" s="182"/>
      <c r="D115" s="217"/>
      <c r="E115" s="182"/>
      <c r="F115" s="30" t="str">
        <f>IF('Cenas aprēķins'!$E$22="Jā",IFERROR(ROUND(K115/(24*'Vispārīgā informācija'!$D$41)*$F$110,2),""),"")</f>
        <v/>
      </c>
      <c r="G115" s="30" t="str">
        <f>IF('Cenas aprēķins'!$F$22="Jā",IFERROR(ROUND(K115/(24*'Vispārīgā informācija'!$D$41)*$G$110,2),""),"")</f>
        <v/>
      </c>
      <c r="H115" s="30" t="str">
        <f>IF('Cenas aprēķins'!$G$22="Jā",IFERROR(ROUND(K115/'Vispārīgā informācija'!$D$41,2),""),"")</f>
        <v/>
      </c>
      <c r="I115" s="30" t="str">
        <f>IF('Cenas aprēķins'!$H$22="Jā",IFERROR(ROUND(D115/E115/12,2),""),"")</f>
        <v/>
      </c>
      <c r="J115" s="31" t="str">
        <f>IF('Cenas aprēķins'!$I$22="Jā",IFERROR(ROUND(K115/(24*'Vispārīgā informācija'!$D$41)*$J$110,2),""),"")</f>
        <v/>
      </c>
      <c r="K115" s="221" t="str">
        <f t="shared" si="7"/>
        <v/>
      </c>
      <c r="L115" s="40"/>
      <c r="M115" s="40"/>
      <c r="N115" s="40"/>
      <c r="O115" s="40"/>
    </row>
    <row r="116" spans="2:15" ht="15.6" outlineLevel="1" x14ac:dyDescent="0.3">
      <c r="B116" s="109">
        <v>4</v>
      </c>
      <c r="C116" s="182"/>
      <c r="D116" s="217"/>
      <c r="E116" s="182"/>
      <c r="F116" s="30">
        <f>IF('Cenas aprēķins'!$E$22="Jā",IFERROR(ROUND(K116/(24*'Vispārīgā informācija'!$D$41)*$F$110,2),""),"")</f>
        <v>0</v>
      </c>
      <c r="G116" s="30">
        <f>IF('Cenas aprēķins'!$F$22="Jā",IFERROR(ROUND(K116/(24*'Vispārīgā informācija'!$D$41)*$G$110,2),""),"")</f>
        <v>0</v>
      </c>
      <c r="H116" s="30">
        <f>IF('Cenas aprēķins'!$G$22="Jā",IFERROR(ROUND(K116/'Vispārīgā informācija'!$D$41,2),""),"")</f>
        <v>0</v>
      </c>
      <c r="I116" s="30" t="str">
        <f>IF('Cenas aprēķins'!$H$22="Jā",IFERROR(ROUND(D116/E116/12,2),""),"")</f>
        <v/>
      </c>
      <c r="J116" s="31" t="str">
        <f>IF('Cenas aprēķins'!$I$22="Jā",IFERROR(ROUND(K116/(24*'Vispārīgā informācija'!$D$41)*$J$110,2),""),"")</f>
        <v/>
      </c>
      <c r="K116" s="221"/>
      <c r="L116" s="40"/>
      <c r="M116" s="40"/>
      <c r="N116" s="40"/>
      <c r="O116" s="40"/>
    </row>
    <row r="117" spans="2:15" ht="15.6" outlineLevel="1" x14ac:dyDescent="0.3">
      <c r="B117" s="109">
        <v>5</v>
      </c>
      <c r="C117" s="182"/>
      <c r="D117" s="217"/>
      <c r="E117" s="182"/>
      <c r="F117" s="30">
        <f>IF('Cenas aprēķins'!$E$22="Jā",IFERROR(ROUND(K117/(24*'Vispārīgā informācija'!$D$41)*$F$110,2),""),"")</f>
        <v>0</v>
      </c>
      <c r="G117" s="30">
        <f>IF('Cenas aprēķins'!$F$22="Jā",IFERROR(ROUND(K117/(24*'Vispārīgā informācija'!$D$41)*$G$110,2),""),"")</f>
        <v>0</v>
      </c>
      <c r="H117" s="30">
        <f>IF('Cenas aprēķins'!$G$22="Jā",IFERROR(ROUND(K117/'Vispārīgā informācija'!$D$41,2),""),"")</f>
        <v>0</v>
      </c>
      <c r="I117" s="30" t="str">
        <f>IF('Cenas aprēķins'!$H$22="Jā",IFERROR(ROUND(D117/E117/12,2),""),"")</f>
        <v/>
      </c>
      <c r="J117" s="31" t="str">
        <f>IF('Cenas aprēķins'!$I$22="Jā",IFERROR(ROUND(K117/(24*'Vispārīgā informācija'!$D$41)*$J$110,2),""),"")</f>
        <v/>
      </c>
      <c r="K117" s="221"/>
      <c r="L117" s="40"/>
      <c r="M117" s="40"/>
      <c r="N117" s="40"/>
      <c r="O117" s="40"/>
    </row>
    <row r="118" spans="2:15" ht="15.6" outlineLevel="1" x14ac:dyDescent="0.3">
      <c r="B118" s="109">
        <v>6</v>
      </c>
      <c r="C118" s="182"/>
      <c r="D118" s="217"/>
      <c r="E118" s="182"/>
      <c r="F118" s="30">
        <f>IF('Cenas aprēķins'!$E$22="Jā",IFERROR(ROUND(K118/(24*'Vispārīgā informācija'!$D$41)*$F$110,2),""),"")</f>
        <v>0</v>
      </c>
      <c r="G118" s="30">
        <f>IF('Cenas aprēķins'!$F$22="Jā",IFERROR(ROUND(K118/(24*'Vispārīgā informācija'!$D$41)*$G$110,2),""),"")</f>
        <v>0</v>
      </c>
      <c r="H118" s="30">
        <f>IF('Cenas aprēķins'!$G$22="Jā",IFERROR(ROUND(K118/'Vispārīgā informācija'!$D$41,2),""),"")</f>
        <v>0</v>
      </c>
      <c r="I118" s="30" t="str">
        <f>IF('Cenas aprēķins'!$H$22="Jā",IFERROR(ROUND(D118/E118/12,2),""),"")</f>
        <v/>
      </c>
      <c r="J118" s="31" t="str">
        <f>IF('Cenas aprēķins'!$I$22="Jā",IFERROR(ROUND(K118/(24*'Vispārīgā informācija'!$D$41)*$J$110,2),""),"")</f>
        <v/>
      </c>
      <c r="K118" s="221"/>
      <c r="L118" s="40"/>
      <c r="M118" s="40"/>
      <c r="N118" s="40"/>
      <c r="O118" s="40"/>
    </row>
    <row r="119" spans="2:15" ht="15.6" outlineLevel="1" x14ac:dyDescent="0.3">
      <c r="B119" s="109">
        <v>7</v>
      </c>
      <c r="C119" s="182"/>
      <c r="D119" s="217"/>
      <c r="E119" s="182"/>
      <c r="F119" s="30">
        <f>IF('Cenas aprēķins'!$E$22="Jā",IFERROR(ROUND(K119/(24*'Vispārīgā informācija'!$D$41)*$F$110,2),""),"")</f>
        <v>0</v>
      </c>
      <c r="G119" s="30">
        <f>IF('Cenas aprēķins'!$F$22="Jā",IFERROR(ROUND(K119/(24*'Vispārīgā informācija'!$D$41)*$G$110,2),""),"")</f>
        <v>0</v>
      </c>
      <c r="H119" s="30">
        <f>IF('Cenas aprēķins'!$G$22="Jā",IFERROR(ROUND(K119/'Vispārīgā informācija'!$D$41,2),""),"")</f>
        <v>0</v>
      </c>
      <c r="I119" s="30" t="str">
        <f>IF('Cenas aprēķins'!$H$22="Jā",IFERROR(ROUND(D119/E119/12,2),""),"")</f>
        <v/>
      </c>
      <c r="J119" s="31" t="str">
        <f>IF('Cenas aprēķins'!$I$22="Jā",IFERROR(ROUND(K119/(24*'Vispārīgā informācija'!$D$41)*$J$110,2),""),"")</f>
        <v/>
      </c>
      <c r="K119" s="221"/>
      <c r="L119" s="40"/>
      <c r="M119" s="40"/>
      <c r="N119" s="40"/>
      <c r="O119" s="40"/>
    </row>
    <row r="120" spans="2:15" ht="15.6" outlineLevel="1" x14ac:dyDescent="0.3">
      <c r="B120" s="109">
        <v>8</v>
      </c>
      <c r="C120" s="182"/>
      <c r="D120" s="217"/>
      <c r="E120" s="182"/>
      <c r="F120" s="30">
        <f>IF('Cenas aprēķins'!$E$22="Jā",IFERROR(ROUND(K120/(24*'Vispārīgā informācija'!$D$41)*$F$110,2),""),"")</f>
        <v>0</v>
      </c>
      <c r="G120" s="30">
        <f>IF('Cenas aprēķins'!$F$22="Jā",IFERROR(ROUND(K120/(24*'Vispārīgā informācija'!$D$41)*$G$110,2),""),"")</f>
        <v>0</v>
      </c>
      <c r="H120" s="30">
        <f>IF('Cenas aprēķins'!$G$22="Jā",IFERROR(ROUND(K120/'Vispārīgā informācija'!$D$41,2),""),"")</f>
        <v>0</v>
      </c>
      <c r="I120" s="30" t="str">
        <f>IF('Cenas aprēķins'!$H$22="Jā",IFERROR(ROUND(D120/E120/12,2),""),"")</f>
        <v/>
      </c>
      <c r="J120" s="31" t="str">
        <f>IF('Cenas aprēķins'!$I$22="Jā",IFERROR(ROUND(K120/(24*'Vispārīgā informācija'!$D$41)*$J$110,2),""),"")</f>
        <v/>
      </c>
      <c r="K120" s="221"/>
      <c r="L120" s="40"/>
      <c r="M120" s="40"/>
      <c r="N120" s="40"/>
      <c r="O120" s="40"/>
    </row>
    <row r="121" spans="2:15" ht="15.6" outlineLevel="1" x14ac:dyDescent="0.3">
      <c r="B121" s="109">
        <v>9</v>
      </c>
      <c r="C121" s="182"/>
      <c r="D121" s="217"/>
      <c r="E121" s="182"/>
      <c r="F121" s="30">
        <f>IF('Cenas aprēķins'!$E$22="Jā",IFERROR(ROUND(K121/(24*'Vispārīgā informācija'!$D$41)*$F$110,2),""),"")</f>
        <v>0</v>
      </c>
      <c r="G121" s="30">
        <f>IF('Cenas aprēķins'!$F$22="Jā",IFERROR(ROUND(K121/(24*'Vispārīgā informācija'!$D$41)*$G$110,2),""),"")</f>
        <v>0</v>
      </c>
      <c r="H121" s="30">
        <f>IF('Cenas aprēķins'!$G$22="Jā",IFERROR(ROUND(K121/'Vispārīgā informācija'!$D$41,2),""),"")</f>
        <v>0</v>
      </c>
      <c r="I121" s="30" t="str">
        <f>IF('Cenas aprēķins'!$H$22="Jā",IFERROR(ROUND(D121/E121/12,2),""),"")</f>
        <v/>
      </c>
      <c r="J121" s="31" t="str">
        <f>IF('Cenas aprēķins'!$I$22="Jā",IFERROR(ROUND(K121/(24*'Vispārīgā informācija'!$D$41)*$J$110,2),""),"")</f>
        <v/>
      </c>
      <c r="K121" s="221"/>
      <c r="L121" s="40"/>
      <c r="M121" s="40"/>
      <c r="N121" s="40"/>
      <c r="O121" s="40"/>
    </row>
    <row r="122" spans="2:15" ht="15.6" outlineLevel="1" collapsed="1" x14ac:dyDescent="0.3">
      <c r="B122" s="109">
        <v>10</v>
      </c>
      <c r="C122" s="182"/>
      <c r="D122" s="217"/>
      <c r="E122" s="182"/>
      <c r="F122" s="30">
        <f>IF('Cenas aprēķins'!$E$22="Jā",IFERROR(ROUND(K122/(24*'Vispārīgā informācija'!$D$41)*$F$110,2),""),"")</f>
        <v>0</v>
      </c>
      <c r="G122" s="30">
        <f>IF('Cenas aprēķins'!$F$22="Jā",IFERROR(ROUND(K122/(24*'Vispārīgā informācija'!$D$41)*$G$110,2),""),"")</f>
        <v>0</v>
      </c>
      <c r="H122" s="30">
        <f>IF('Cenas aprēķins'!$G$22="Jā",IFERROR(ROUND(K122/'Vispārīgā informācija'!$D$41,2),""),"")</f>
        <v>0</v>
      </c>
      <c r="I122" s="30" t="str">
        <f>IF('Cenas aprēķins'!$H$22="Jā",IFERROR(ROUND(D122/E122/12,2),""),"")</f>
        <v/>
      </c>
      <c r="J122" s="31" t="str">
        <f>IF('Cenas aprēķins'!$I$22="Jā",IFERROR(ROUND(K122/(24*'Vispārīgā informācija'!$D$41)*$J$110,2),""),"")</f>
        <v/>
      </c>
      <c r="K122" s="221"/>
      <c r="L122" s="40"/>
      <c r="M122" s="40"/>
      <c r="N122" s="40"/>
      <c r="O122" s="40"/>
    </row>
    <row r="123" spans="2:15" ht="15.6" hidden="1" outlineLevel="2" x14ac:dyDescent="0.3">
      <c r="B123" s="109">
        <v>11</v>
      </c>
      <c r="C123" s="182"/>
      <c r="D123" s="217"/>
      <c r="E123" s="182"/>
      <c r="F123" s="30">
        <f>IF('Cenas aprēķins'!$E$22="Jā",IFERROR(ROUND(K123/(24*'Vispārīgā informācija'!$D$41)*$F$110,2),""),"")</f>
        <v>0</v>
      </c>
      <c r="G123" s="30">
        <f>IF('Cenas aprēķins'!$F$22="Jā",IFERROR(ROUND(K123/(24*'Vispārīgā informācija'!$D$41)*$G$110,2),""),"")</f>
        <v>0</v>
      </c>
      <c r="H123" s="30">
        <f>IF('Cenas aprēķins'!$G$22="Jā",IFERROR(ROUND(K123/'Vispārīgā informācija'!$D$41,2),""),"")</f>
        <v>0</v>
      </c>
      <c r="I123" s="30" t="str">
        <f>IF('Cenas aprēķins'!$H$22="Jā",IFERROR(ROUND(D123/E123/12,2),""),"")</f>
        <v/>
      </c>
      <c r="J123" s="31" t="str">
        <f>IF('Cenas aprēķins'!$I$22="Jā",IFERROR(ROUND(K123/(24*'Vispārīgā informācija'!$D$41)*$J$110,2),""),"")</f>
        <v/>
      </c>
      <c r="K123" s="221"/>
      <c r="L123" s="40"/>
      <c r="M123" s="40"/>
      <c r="N123" s="40"/>
      <c r="O123" s="40"/>
    </row>
    <row r="124" spans="2:15" ht="15.6" hidden="1" outlineLevel="2" x14ac:dyDescent="0.3">
      <c r="B124" s="109">
        <v>12</v>
      </c>
      <c r="C124" s="182"/>
      <c r="D124" s="217"/>
      <c r="E124" s="182"/>
      <c r="F124" s="30">
        <f>IF('Cenas aprēķins'!$E$22="Jā",IFERROR(ROUND(K124/(24*'Vispārīgā informācija'!$D$41)*$F$110,2),""),"")</f>
        <v>0</v>
      </c>
      <c r="G124" s="30">
        <f>IF('Cenas aprēķins'!$F$22="Jā",IFERROR(ROUND(K124/(24*'Vispārīgā informācija'!$D$41)*$G$110,2),""),"")</f>
        <v>0</v>
      </c>
      <c r="H124" s="30">
        <f>IF('Cenas aprēķins'!$G$22="Jā",IFERROR(ROUND(K124/'Vispārīgā informācija'!$D$41,2),""),"")</f>
        <v>0</v>
      </c>
      <c r="I124" s="30" t="str">
        <f>IF('Cenas aprēķins'!$H$22="Jā",IFERROR(ROUND(D124/E124/12,2),""),"")</f>
        <v/>
      </c>
      <c r="J124" s="31" t="str">
        <f>IF('Cenas aprēķins'!$I$22="Jā",IFERROR(ROUND(K124/(24*'Vispārīgā informācija'!$D$41)*$J$110,2),""),"")</f>
        <v/>
      </c>
      <c r="K124" s="221"/>
      <c r="L124" s="40"/>
      <c r="M124" s="40"/>
      <c r="N124" s="40"/>
      <c r="O124" s="40"/>
    </row>
    <row r="125" spans="2:15" ht="15.6" hidden="1" outlineLevel="2" x14ac:dyDescent="0.3">
      <c r="B125" s="109">
        <v>13</v>
      </c>
      <c r="C125" s="182"/>
      <c r="D125" s="217"/>
      <c r="E125" s="182"/>
      <c r="F125" s="30">
        <f>IF('Cenas aprēķins'!$E$22="Jā",IFERROR(ROUND(K125/(24*'Vispārīgā informācija'!$D$41)*$F$110,2),""),"")</f>
        <v>0</v>
      </c>
      <c r="G125" s="30">
        <f>IF('Cenas aprēķins'!$F$22="Jā",IFERROR(ROUND(K125/(24*'Vispārīgā informācija'!$D$41)*$G$110,2),""),"")</f>
        <v>0</v>
      </c>
      <c r="H125" s="30">
        <f>IF('Cenas aprēķins'!$G$22="Jā",IFERROR(ROUND(K125/'Vispārīgā informācija'!$D$41,2),""),"")</f>
        <v>0</v>
      </c>
      <c r="I125" s="30" t="str">
        <f>IF('Cenas aprēķins'!$H$22="Jā",IFERROR(ROUND(D125/E125/12,2),""),"")</f>
        <v/>
      </c>
      <c r="J125" s="31" t="str">
        <f>IF('Cenas aprēķins'!$I$22="Jā",IFERROR(ROUND(K125/(24*'Vispārīgā informācija'!$D$41)*$J$110,2),""),"")</f>
        <v/>
      </c>
      <c r="K125" s="221"/>
      <c r="L125" s="40"/>
      <c r="M125" s="40"/>
      <c r="N125" s="40"/>
      <c r="O125" s="40"/>
    </row>
    <row r="126" spans="2:15" ht="15.6" hidden="1" outlineLevel="2" x14ac:dyDescent="0.3">
      <c r="B126" s="109">
        <v>14</v>
      </c>
      <c r="C126" s="182"/>
      <c r="D126" s="217"/>
      <c r="E126" s="182"/>
      <c r="F126" s="30" t="str">
        <f>IF('Cenas aprēķins'!$E$22="Jā",IFERROR(ROUND(K126/(24*'Vispārīgā informācija'!$D$41)*$F$110,2),""),"")</f>
        <v/>
      </c>
      <c r="G126" s="30" t="str">
        <f>IF('Cenas aprēķins'!$F$22="Jā",IFERROR(ROUND(K126/(24*'Vispārīgā informācija'!$D$41)*$G$110,2),""),"")</f>
        <v/>
      </c>
      <c r="H126" s="30" t="str">
        <f>IF('Cenas aprēķins'!$G$22="Jā",IFERROR(ROUND(K126/'Vispārīgā informācija'!$D$41,2),""),"")</f>
        <v/>
      </c>
      <c r="I126" s="30" t="str">
        <f>IF('Cenas aprēķins'!$H$22="Jā",IFERROR(ROUND(D126/E126/12,2),""),"")</f>
        <v/>
      </c>
      <c r="J126" s="31" t="str">
        <f>IF('Cenas aprēķins'!$I$22="Jā",IFERROR(ROUND(K126/(24*'Vispārīgā informācija'!$D$41)*$J$110,2),""),"")</f>
        <v/>
      </c>
      <c r="K126" s="221" t="str">
        <f t="shared" si="7"/>
        <v/>
      </c>
      <c r="L126" s="40"/>
      <c r="M126" s="40"/>
      <c r="N126" s="40"/>
      <c r="O126" s="40"/>
    </row>
    <row r="127" spans="2:15" ht="15.6" hidden="1" outlineLevel="2" x14ac:dyDescent="0.3">
      <c r="B127" s="109">
        <v>15</v>
      </c>
      <c r="C127" s="182"/>
      <c r="D127" s="217"/>
      <c r="E127" s="182"/>
      <c r="F127" s="30" t="str">
        <f>IF('Cenas aprēķins'!$E$22="Jā",IFERROR(ROUND(K127/(24*'Vispārīgā informācija'!$D$41)*$F$110,2),""),"")</f>
        <v/>
      </c>
      <c r="G127" s="30" t="str">
        <f>IF('Cenas aprēķins'!$F$22="Jā",IFERROR(ROUND(K127/(24*'Vispārīgā informācija'!$D$41)*$G$110,2),""),"")</f>
        <v/>
      </c>
      <c r="H127" s="30" t="str">
        <f>IF('Cenas aprēķins'!$G$22="Jā",IFERROR(ROUND(K127/'Vispārīgā informācija'!$D$41,2),""),"")</f>
        <v/>
      </c>
      <c r="I127" s="30" t="str">
        <f>IF('Cenas aprēķins'!$H$22="Jā",IFERROR(ROUND(D127/E127/12,2),""),"")</f>
        <v/>
      </c>
      <c r="J127" s="31" t="str">
        <f>IF('Cenas aprēķins'!$I$22="Jā",IFERROR(ROUND(K127/(24*'Vispārīgā informācija'!$D$41)*$J$110,2),""),"")</f>
        <v/>
      </c>
      <c r="K127" s="221" t="str">
        <f t="shared" si="7"/>
        <v/>
      </c>
      <c r="L127" s="40"/>
      <c r="M127" s="40"/>
      <c r="N127" s="40"/>
      <c r="O127" s="40"/>
    </row>
    <row r="128" spans="2:15" ht="15.6" hidden="1" outlineLevel="2" x14ac:dyDescent="0.3">
      <c r="B128" s="109">
        <v>16</v>
      </c>
      <c r="C128" s="182"/>
      <c r="D128" s="217"/>
      <c r="E128" s="182"/>
      <c r="F128" s="30" t="str">
        <f>IF('Cenas aprēķins'!$E$22="Jā",IFERROR(ROUND(K128/(24*'Vispārīgā informācija'!$D$41)*$F$110,2),""),"")</f>
        <v/>
      </c>
      <c r="G128" s="30" t="str">
        <f>IF('Cenas aprēķins'!$F$22="Jā",IFERROR(ROUND(K128/(24*'Vispārīgā informācija'!$D$41)*$G$110,2),""),"")</f>
        <v/>
      </c>
      <c r="H128" s="30" t="str">
        <f>IF('Cenas aprēķins'!$G$22="Jā",IFERROR(ROUND(K128/'Vispārīgā informācija'!$D$41,2),""),"")</f>
        <v/>
      </c>
      <c r="I128" s="30" t="str">
        <f>IF('Cenas aprēķins'!$H$22="Jā",IFERROR(ROUND(D128/E128/12,2),""),"")</f>
        <v/>
      </c>
      <c r="J128" s="31" t="str">
        <f>IF('Cenas aprēķins'!$I$22="Jā",IFERROR(ROUND(K128/(24*'Vispārīgā informācija'!$D$41)*$J$110,2),""),"")</f>
        <v/>
      </c>
      <c r="K128" s="221" t="str">
        <f t="shared" si="7"/>
        <v/>
      </c>
      <c r="L128" s="40"/>
      <c r="M128" s="40"/>
      <c r="N128" s="40"/>
      <c r="O128" s="40"/>
    </row>
    <row r="129" spans="2:15" ht="15.6" hidden="1" outlineLevel="2" x14ac:dyDescent="0.3">
      <c r="B129" s="109">
        <v>17</v>
      </c>
      <c r="C129" s="182"/>
      <c r="D129" s="217"/>
      <c r="E129" s="182"/>
      <c r="F129" s="30" t="str">
        <f>IF('Cenas aprēķins'!$E$22="Jā",IFERROR(ROUND(K129/(24*'Vispārīgā informācija'!$D$41)*$F$110,2),""),"")</f>
        <v/>
      </c>
      <c r="G129" s="30" t="str">
        <f>IF('Cenas aprēķins'!$F$22="Jā",IFERROR(ROUND(K129/(24*'Vispārīgā informācija'!$D$41)*$G$110,2),""),"")</f>
        <v/>
      </c>
      <c r="H129" s="30" t="str">
        <f>IF('Cenas aprēķins'!$G$22="Jā",IFERROR(ROUND(K129/'Vispārīgā informācija'!$D$41,2),""),"")</f>
        <v/>
      </c>
      <c r="I129" s="30" t="str">
        <f>IF('Cenas aprēķins'!$H$22="Jā",IFERROR(ROUND(D129/E129/12,2),""),"")</f>
        <v/>
      </c>
      <c r="J129" s="31" t="str">
        <f>IF('Cenas aprēķins'!$I$22="Jā",IFERROR(ROUND(K129/(24*'Vispārīgā informācija'!$D$41)*$J$110,2),""),"")</f>
        <v/>
      </c>
      <c r="K129" s="221" t="str">
        <f t="shared" si="7"/>
        <v/>
      </c>
      <c r="L129" s="40"/>
      <c r="M129" s="40"/>
      <c r="N129" s="40"/>
      <c r="O129" s="40"/>
    </row>
    <row r="130" spans="2:15" ht="15.6" hidden="1" outlineLevel="2" x14ac:dyDescent="0.3">
      <c r="B130" s="109">
        <v>18</v>
      </c>
      <c r="C130" s="182"/>
      <c r="D130" s="217"/>
      <c r="E130" s="182"/>
      <c r="F130" s="30" t="str">
        <f>IF('Cenas aprēķins'!$E$22="Jā",IFERROR(ROUND(K130/(24*'Vispārīgā informācija'!$D$41)*$F$110,2),""),"")</f>
        <v/>
      </c>
      <c r="G130" s="30" t="str">
        <f>IF('Cenas aprēķins'!$F$22="Jā",IFERROR(ROUND(K130/(24*'Vispārīgā informācija'!$D$41)*$G$110,2),""),"")</f>
        <v/>
      </c>
      <c r="H130" s="30" t="str">
        <f>IF('Cenas aprēķins'!$G$22="Jā",IFERROR(ROUND(K130/'Vispārīgā informācija'!$D$41,2),""),"")</f>
        <v/>
      </c>
      <c r="I130" s="30" t="str">
        <f>IF('Cenas aprēķins'!$H$22="Jā",IFERROR(ROUND(D130/E130/12,2),""),"")</f>
        <v/>
      </c>
      <c r="J130" s="31" t="str">
        <f>IF('Cenas aprēķins'!$I$22="Jā",IFERROR(ROUND(K130/(24*'Vispārīgā informācija'!$D$41)*$J$110,2),""),"")</f>
        <v/>
      </c>
      <c r="K130" s="221" t="str">
        <f t="shared" si="7"/>
        <v/>
      </c>
      <c r="L130" s="40"/>
      <c r="M130" s="40"/>
      <c r="N130" s="40"/>
      <c r="O130" s="40"/>
    </row>
    <row r="131" spans="2:15" ht="15.6" hidden="1" outlineLevel="2" x14ac:dyDescent="0.3">
      <c r="B131" s="109">
        <v>19</v>
      </c>
      <c r="C131" s="182"/>
      <c r="D131" s="217"/>
      <c r="E131" s="182"/>
      <c r="F131" s="30" t="str">
        <f>IF('Cenas aprēķins'!$E$22="Jā",IFERROR(ROUND(K131/(24*'Vispārīgā informācija'!$D$41)*$F$110,2),""),"")</f>
        <v/>
      </c>
      <c r="G131" s="30" t="str">
        <f>IF('Cenas aprēķins'!$F$22="Jā",IFERROR(ROUND(K131/(24*'Vispārīgā informācija'!$D$41)*$G$110,2),""),"")</f>
        <v/>
      </c>
      <c r="H131" s="30" t="str">
        <f>IF('Cenas aprēķins'!$G$22="Jā",IFERROR(ROUND(K131/'Vispārīgā informācija'!$D$41,2),""),"")</f>
        <v/>
      </c>
      <c r="I131" s="30" t="str">
        <f>IF('Cenas aprēķins'!$H$22="Jā",IFERROR(ROUND(D131/E131/12,2),""),"")</f>
        <v/>
      </c>
      <c r="J131" s="31" t="str">
        <f>IF('Cenas aprēķins'!$I$22="Jā",IFERROR(ROUND(K131/(24*'Vispārīgā informācija'!$D$41)*$J$110,2),""),"")</f>
        <v/>
      </c>
      <c r="K131" s="221" t="str">
        <f t="shared" si="7"/>
        <v/>
      </c>
      <c r="L131" s="40"/>
      <c r="M131" s="40"/>
      <c r="N131" s="40"/>
      <c r="O131" s="40"/>
    </row>
    <row r="132" spans="2:15" ht="16.2" hidden="1" outlineLevel="2" thickBot="1" x14ac:dyDescent="0.35">
      <c r="B132" s="110">
        <v>20</v>
      </c>
      <c r="C132" s="185"/>
      <c r="D132" s="78"/>
      <c r="E132" s="185"/>
      <c r="F132" s="33" t="str">
        <f>IF('Cenas aprēķins'!$E$22="Jā",IFERROR(ROUND(K132/(24*'Vispārīgā informācija'!$D$41)*$F$110,2),""),"")</f>
        <v/>
      </c>
      <c r="G132" s="33" t="str">
        <f>IF('Cenas aprēķins'!$F$22="Jā",IFERROR(ROUND(K132/(24*'Vispārīgā informācija'!$D$41)*$G$110,2),""),"")</f>
        <v/>
      </c>
      <c r="H132" s="33" t="str">
        <f>IF('Cenas aprēķins'!$G$22="Jā",IFERROR(ROUND(K132/'Vispārīgā informācija'!$D$41,2),""),"")</f>
        <v/>
      </c>
      <c r="I132" s="33" t="str">
        <f>IF('Cenas aprēķins'!$H$22="Jā",IFERROR(ROUND(D132/E132/12,2),""),"")</f>
        <v/>
      </c>
      <c r="J132" s="34" t="str">
        <f>IF('Cenas aprēķins'!$I$22="Jā",IFERROR(ROUND(K132/(24*'Vispārīgā informācija'!$D$41)*$J$110,2),""),"")</f>
        <v/>
      </c>
      <c r="K132" s="221" t="str">
        <f t="shared" si="7"/>
        <v/>
      </c>
      <c r="L132" s="40"/>
      <c r="M132" s="40"/>
      <c r="N132" s="40"/>
      <c r="O132" s="40"/>
    </row>
    <row r="133" spans="2:15" ht="15.6" x14ac:dyDescent="0.3">
      <c r="B133" s="40"/>
      <c r="C133" s="40"/>
      <c r="D133" s="40"/>
      <c r="E133" s="40"/>
      <c r="F133" s="40"/>
      <c r="G133" s="40"/>
      <c r="H133" s="40"/>
      <c r="I133" s="40"/>
      <c r="J133" s="40"/>
      <c r="K133" s="220"/>
      <c r="L133" s="40"/>
      <c r="M133" s="40"/>
      <c r="N133" s="40"/>
      <c r="O133" s="40"/>
    </row>
    <row r="134" spans="2:15" ht="17.399999999999999" x14ac:dyDescent="0.3">
      <c r="B134" s="91" t="s">
        <v>260</v>
      </c>
      <c r="C134" s="199"/>
      <c r="D134" s="199"/>
      <c r="E134" s="199"/>
      <c r="F134" s="199"/>
      <c r="G134" s="199"/>
      <c r="H134" s="199"/>
      <c r="I134" s="199"/>
      <c r="J134" s="199"/>
      <c r="K134" s="40"/>
      <c r="L134" s="40"/>
      <c r="M134" s="40"/>
      <c r="N134" s="40"/>
      <c r="O134" s="40"/>
    </row>
    <row r="135" spans="2:15" ht="16.2" thickBot="1" x14ac:dyDescent="0.35">
      <c r="B135" s="40"/>
      <c r="C135" s="40"/>
      <c r="D135" s="40"/>
      <c r="E135" s="40"/>
      <c r="F135" s="40"/>
      <c r="G135" s="40"/>
      <c r="H135" s="40"/>
      <c r="I135" s="40"/>
      <c r="J135" s="40"/>
      <c r="K135" s="40"/>
      <c r="L135" s="40"/>
      <c r="M135" s="40"/>
      <c r="N135" s="40"/>
      <c r="O135" s="40"/>
    </row>
    <row r="136" spans="2:15" ht="16.2" thickBot="1" x14ac:dyDescent="0.35">
      <c r="B136" s="40"/>
      <c r="C136" s="40"/>
      <c r="D136" s="40"/>
      <c r="E136" s="40"/>
      <c r="F136" s="40"/>
      <c r="G136" s="40"/>
      <c r="H136" s="197" t="str">
        <f>'Cenas aprēķins'!E20</f>
        <v>Stunda</v>
      </c>
      <c r="I136" s="197" t="str">
        <f>'Cenas aprēķins'!F20</f>
        <v>Diena</v>
      </c>
      <c r="J136" s="197" t="str">
        <f>'Cenas aprēķins'!G20</f>
        <v>Diennakts</v>
      </c>
      <c r="K136" s="197" t="str">
        <f>'Cenas aprēķins'!H20</f>
        <v>Mēnesis</v>
      </c>
      <c r="L136" s="198" t="str">
        <f>'Cenas aprēķins'!I20</f>
        <v>Reize</v>
      </c>
      <c r="M136" s="40"/>
      <c r="N136" s="40"/>
      <c r="O136" s="40"/>
    </row>
    <row r="137" spans="2:15" ht="16.2" thickBot="1" x14ac:dyDescent="0.35">
      <c r="B137" s="40"/>
      <c r="C137" s="40"/>
      <c r="D137" s="40"/>
      <c r="E137" s="40"/>
      <c r="F137" s="40"/>
      <c r="G137" s="40"/>
      <c r="H137" s="197">
        <f>'Cenas aprēķins'!E21</f>
        <v>1</v>
      </c>
      <c r="I137" s="197">
        <f>'Cenas aprēķins'!F21</f>
        <v>8</v>
      </c>
      <c r="J137" s="197">
        <f>'Cenas aprēķins'!G21</f>
        <v>24</v>
      </c>
      <c r="K137" s="197">
        <f>'Vispārīgā informācija'!$D$41*24</f>
        <v>730.08</v>
      </c>
      <c r="L137" s="198">
        <f>'Cenas aprēķins'!I21</f>
        <v>0</v>
      </c>
      <c r="M137" s="40"/>
      <c r="N137" s="40"/>
      <c r="O137" s="40"/>
    </row>
    <row r="138" spans="2:15" ht="18" thickBot="1" x14ac:dyDescent="0.35">
      <c r="B138" s="40"/>
      <c r="C138" s="40"/>
      <c r="D138" s="40"/>
      <c r="E138" s="40"/>
      <c r="F138" s="40"/>
      <c r="G138" s="147" t="s">
        <v>274</v>
      </c>
      <c r="H138" s="44">
        <f>IF('Cenas aprēķins'!E22="Jā",SUM(E146:E165),"")</f>
        <v>0</v>
      </c>
      <c r="I138" s="45">
        <f>IF('Cenas aprēķins'!F22="Jā",SUM(F146:F165),"")</f>
        <v>0</v>
      </c>
      <c r="J138" s="45">
        <f>IF('Cenas aprēķins'!G22="Jā",SUM(G146:G165),"")</f>
        <v>0</v>
      </c>
      <c r="K138" s="45">
        <f>IF('Cenas aprēķins'!H22="Jā",SUM(H146:H165),"")</f>
        <v>0</v>
      </c>
      <c r="L138" s="46" t="str">
        <f>IF('Cenas aprēķins'!I22="Jā",SUM(I146:I165),"")</f>
        <v/>
      </c>
      <c r="M138" s="40"/>
      <c r="N138" s="40"/>
      <c r="O138" s="40"/>
    </row>
    <row r="139" spans="2:15" ht="15.6" x14ac:dyDescent="0.3">
      <c r="B139" s="40"/>
      <c r="C139" s="40"/>
      <c r="D139" s="40"/>
      <c r="E139" s="40"/>
      <c r="F139" s="40"/>
      <c r="G139" s="40"/>
      <c r="H139" s="40"/>
      <c r="I139" s="40"/>
      <c r="J139" s="40"/>
      <c r="K139" s="40"/>
      <c r="L139" s="40"/>
      <c r="M139" s="40"/>
      <c r="N139" s="40"/>
      <c r="O139" s="40"/>
    </row>
    <row r="140" spans="2:15" ht="16.2" thickBot="1" x14ac:dyDescent="0.35">
      <c r="B140" s="40"/>
      <c r="C140" s="40"/>
      <c r="D140" s="40"/>
      <c r="E140" s="40"/>
      <c r="F140" s="40"/>
      <c r="G140" s="40"/>
      <c r="H140" s="40"/>
      <c r="I140" s="40"/>
      <c r="J140" s="40"/>
      <c r="K140" s="40"/>
      <c r="L140" s="40"/>
      <c r="M140" s="40"/>
      <c r="N140" s="40"/>
      <c r="O140" s="40"/>
    </row>
    <row r="141" spans="2:15" ht="15.6" x14ac:dyDescent="0.3">
      <c r="B141" s="383" t="s">
        <v>65</v>
      </c>
      <c r="C141" s="361" t="s">
        <v>124</v>
      </c>
      <c r="D141" s="361" t="s">
        <v>128</v>
      </c>
      <c r="E141" s="390" t="s">
        <v>234</v>
      </c>
      <c r="F141" s="390"/>
      <c r="G141" s="390"/>
      <c r="H141" s="390"/>
      <c r="I141" s="391"/>
      <c r="J141" s="40"/>
      <c r="K141" s="40"/>
      <c r="L141" s="40"/>
      <c r="M141" s="40"/>
      <c r="N141" s="40"/>
      <c r="O141" s="40"/>
    </row>
    <row r="142" spans="2:15" ht="15.6" x14ac:dyDescent="0.3">
      <c r="B142" s="389"/>
      <c r="C142" s="386"/>
      <c r="D142" s="386"/>
      <c r="E142" s="203" t="str">
        <f>'Cenas aprēķins'!E20</f>
        <v>Stunda</v>
      </c>
      <c r="F142" s="203" t="str">
        <f>'Cenas aprēķins'!F20</f>
        <v>Diena</v>
      </c>
      <c r="G142" s="203" t="str">
        <f>'Cenas aprēķins'!G20</f>
        <v>Diennakts</v>
      </c>
      <c r="H142" s="203" t="str">
        <f>'Cenas aprēķins'!H20</f>
        <v>Mēnesis</v>
      </c>
      <c r="I142" s="204" t="str">
        <f>'Cenas aprēķins'!I20</f>
        <v>Reize</v>
      </c>
      <c r="J142" s="40"/>
      <c r="K142" s="40"/>
      <c r="L142" s="40"/>
      <c r="M142" s="40"/>
      <c r="N142" s="40"/>
      <c r="O142" s="40"/>
    </row>
    <row r="143" spans="2:15" ht="15.6" x14ac:dyDescent="0.3">
      <c r="B143" s="389"/>
      <c r="C143" s="386"/>
      <c r="D143" s="386"/>
      <c r="E143" s="203">
        <f>'Cenas aprēķins'!E21</f>
        <v>1</v>
      </c>
      <c r="F143" s="203">
        <f>'Cenas aprēķins'!F21</f>
        <v>8</v>
      </c>
      <c r="G143" s="203">
        <f>'Cenas aprēķins'!G21</f>
        <v>24</v>
      </c>
      <c r="H143" s="203">
        <f>'Vispārīgā informācija'!$D$41*24</f>
        <v>730.08</v>
      </c>
      <c r="I143" s="204">
        <f>'Cenas aprēķins'!I21</f>
        <v>0</v>
      </c>
      <c r="J143" s="40"/>
      <c r="K143" s="40"/>
      <c r="L143" s="40"/>
      <c r="M143" s="40"/>
      <c r="N143" s="40"/>
      <c r="O143" s="40"/>
    </row>
    <row r="144" spans="2:15" ht="16.2" thickBot="1" x14ac:dyDescent="0.35">
      <c r="B144" s="205">
        <v>1</v>
      </c>
      <c r="C144" s="206">
        <v>2</v>
      </c>
      <c r="D144" s="206">
        <v>3</v>
      </c>
      <c r="E144" s="206">
        <v>4</v>
      </c>
      <c r="F144" s="206">
        <v>5</v>
      </c>
      <c r="G144" s="206">
        <v>6</v>
      </c>
      <c r="H144" s="206">
        <v>7</v>
      </c>
      <c r="I144" s="207">
        <v>8</v>
      </c>
      <c r="J144" s="220"/>
      <c r="K144" s="40"/>
      <c r="L144" s="40"/>
      <c r="M144" s="40"/>
      <c r="N144" s="40"/>
      <c r="O144" s="40"/>
    </row>
    <row r="145" spans="2:15" ht="15.6" outlineLevel="1" x14ac:dyDescent="0.3">
      <c r="B145" s="172">
        <v>0</v>
      </c>
      <c r="C145" s="173" t="s">
        <v>129</v>
      </c>
      <c r="D145" s="60">
        <v>1250</v>
      </c>
      <c r="E145" s="60">
        <f>IF('Cenas aprēķins'!$E$22="Jā",IFERROR(ROUND(J145/(24*'Vispārīgā informācija'!$D$41)*$E$143,2),""),"")</f>
        <v>0.14000000000000001</v>
      </c>
      <c r="F145" s="60">
        <f>IF('Cenas aprēķins'!$F$22="Jā",IFERROR(ROUND(J145/(24*'Vispārīgā informācija'!$D$41)*$F$143,2),""),"")</f>
        <v>1.1399999999999999</v>
      </c>
      <c r="G145" s="60">
        <f>IF('Cenas aprēķins'!$G$22="Jā",IFERROR(ROUND(J145/'Vispārīgā informācija'!$D$41,2),""),"")</f>
        <v>3.42</v>
      </c>
      <c r="H145" s="60">
        <f>IF('Cenas aprēķins'!$H$22="Jā",D145/12,"")</f>
        <v>104.16666666666667</v>
      </c>
      <c r="I145" s="47" t="str">
        <f>IF('Cenas aprēķins'!$I$22="Jā",IFERROR(ROUND(J145/(24*'Vispārīgā informācija'!$D$41)*$I$143,2),""),"")</f>
        <v/>
      </c>
      <c r="J145" s="222">
        <f>D145/12</f>
        <v>104.16666666666667</v>
      </c>
      <c r="K145" s="40"/>
      <c r="L145" s="40"/>
      <c r="M145" s="40"/>
      <c r="N145" s="40"/>
      <c r="O145" s="40"/>
    </row>
    <row r="146" spans="2:15" ht="15.6" outlineLevel="1" x14ac:dyDescent="0.3">
      <c r="B146" s="109">
        <v>1</v>
      </c>
      <c r="C146" s="182"/>
      <c r="D146" s="217"/>
      <c r="E146" s="30">
        <f>IF('Cenas aprēķins'!$E$22="Jā",IFERROR(ROUND(J146/(24*'Vispārīgā informācija'!$D$41)*$E$143,2),""),"")</f>
        <v>0</v>
      </c>
      <c r="F146" s="30">
        <f>IF('Cenas aprēķins'!$F$22="Jā",IFERROR(ROUND(J146/(24*'Vispārīgā informācija'!$D$41)*$F$143,2),""),"")</f>
        <v>0</v>
      </c>
      <c r="G146" s="30">
        <f>IF('Cenas aprēķins'!$G$22="Jā",IFERROR(ROUND(J146/'Vispārīgā informācija'!$D$41,2),""),"")</f>
        <v>0</v>
      </c>
      <c r="H146" s="30">
        <f>IF('Cenas aprēķins'!$H$22="Jā",D146/12,"")</f>
        <v>0</v>
      </c>
      <c r="I146" s="31" t="str">
        <f>IF('Cenas aprēķins'!$I$22="Jā",IFERROR(ROUND(J146/(24*'Vispārīgā informācija'!$D$41)*$I$143,2),""),"")</f>
        <v/>
      </c>
      <c r="J146" s="222">
        <f t="shared" ref="J146:J165" si="8">D146/12</f>
        <v>0</v>
      </c>
      <c r="K146" s="40"/>
      <c r="L146" s="40"/>
      <c r="M146" s="40"/>
      <c r="N146" s="40"/>
      <c r="O146" s="40"/>
    </row>
    <row r="147" spans="2:15" ht="15.6" outlineLevel="1" x14ac:dyDescent="0.3">
      <c r="B147" s="109">
        <v>2</v>
      </c>
      <c r="C147" s="182"/>
      <c r="D147" s="217"/>
      <c r="E147" s="30">
        <f>IF('Cenas aprēķins'!$E$22="Jā",IFERROR(ROUND(J147/(24*'Vispārīgā informācija'!$D$41)*$E$143,2),""),"")</f>
        <v>0</v>
      </c>
      <c r="F147" s="30">
        <f>IF('Cenas aprēķins'!$F$22="Jā",IFERROR(ROUND(J147/(24*'Vispārīgā informācija'!$D$41)*$F$143,2),""),"")</f>
        <v>0</v>
      </c>
      <c r="G147" s="30">
        <f>IF('Cenas aprēķins'!$G$22="Jā",IFERROR(ROUND(J147/'Vispārīgā informācija'!$D$41,2),""),"")</f>
        <v>0</v>
      </c>
      <c r="H147" s="30">
        <f>IF('Cenas aprēķins'!$H$22="Jā",D147/12,"")</f>
        <v>0</v>
      </c>
      <c r="I147" s="31" t="str">
        <f>IF('Cenas aprēķins'!$I$22="Jā",IFERROR(ROUND(J147/(24*'Vispārīgā informācija'!$D$41)*$I$143,2),""),"")</f>
        <v/>
      </c>
      <c r="J147" s="222">
        <f t="shared" si="8"/>
        <v>0</v>
      </c>
      <c r="K147" s="40"/>
      <c r="L147" s="40"/>
      <c r="M147" s="40"/>
      <c r="N147" s="40"/>
      <c r="O147" s="40"/>
    </row>
    <row r="148" spans="2:15" ht="15.6" outlineLevel="1" x14ac:dyDescent="0.3">
      <c r="B148" s="109">
        <v>3</v>
      </c>
      <c r="C148" s="182"/>
      <c r="D148" s="217"/>
      <c r="E148" s="30">
        <f>IF('Cenas aprēķins'!$E$22="Jā",IFERROR(ROUND(J148/(24*'Vispārīgā informācija'!$D$41)*$E$143,2),""),"")</f>
        <v>0</v>
      </c>
      <c r="F148" s="30">
        <f>IF('Cenas aprēķins'!$F$22="Jā",IFERROR(ROUND(J148/(24*'Vispārīgā informācija'!$D$41)*$F$143,2),""),"")</f>
        <v>0</v>
      </c>
      <c r="G148" s="30">
        <f>IF('Cenas aprēķins'!$G$22="Jā",IFERROR(ROUND(J148/'Vispārīgā informācija'!$D$41,2),""),"")</f>
        <v>0</v>
      </c>
      <c r="H148" s="30">
        <f>IF('Cenas aprēķins'!$H$22="Jā",D148/12,"")</f>
        <v>0</v>
      </c>
      <c r="I148" s="31" t="str">
        <f>IF('Cenas aprēķins'!$I$22="Jā",IFERROR(ROUND(J148/(24*'Vispārīgā informācija'!$D$41)*$I$143,2),""),"")</f>
        <v/>
      </c>
      <c r="J148" s="222"/>
      <c r="K148" s="40"/>
      <c r="L148" s="40"/>
      <c r="M148" s="40"/>
      <c r="N148" s="40"/>
      <c r="O148" s="40"/>
    </row>
    <row r="149" spans="2:15" ht="15.6" outlineLevel="1" x14ac:dyDescent="0.3">
      <c r="B149" s="109">
        <v>4</v>
      </c>
      <c r="C149" s="182"/>
      <c r="D149" s="217"/>
      <c r="E149" s="30">
        <f>IF('Cenas aprēķins'!$E$22="Jā",IFERROR(ROUND(J149/(24*'Vispārīgā informācija'!$D$41)*$E$143,2),""),"")</f>
        <v>0</v>
      </c>
      <c r="F149" s="30">
        <f>IF('Cenas aprēķins'!$F$22="Jā",IFERROR(ROUND(J149/(24*'Vispārīgā informācija'!$D$41)*$F$143,2),""),"")</f>
        <v>0</v>
      </c>
      <c r="G149" s="30">
        <f>IF('Cenas aprēķins'!$G$22="Jā",IFERROR(ROUND(J149/'Vispārīgā informācija'!$D$41,2),""),"")</f>
        <v>0</v>
      </c>
      <c r="H149" s="30">
        <f>IF('Cenas aprēķins'!$H$22="Jā",D149/12,"")</f>
        <v>0</v>
      </c>
      <c r="I149" s="31" t="str">
        <f>IF('Cenas aprēķins'!$I$22="Jā",IFERROR(ROUND(J149/(24*'Vispārīgā informācija'!$D$41)*$I$143,2),""),"")</f>
        <v/>
      </c>
      <c r="J149" s="222"/>
      <c r="K149" s="40"/>
      <c r="L149" s="40"/>
      <c r="M149" s="40"/>
      <c r="N149" s="40"/>
      <c r="O149" s="40"/>
    </row>
    <row r="150" spans="2:15" ht="15.6" outlineLevel="1" x14ac:dyDescent="0.3">
      <c r="B150" s="109">
        <v>5</v>
      </c>
      <c r="C150" s="182"/>
      <c r="D150" s="217"/>
      <c r="E150" s="30">
        <f>IF('Cenas aprēķins'!$E$22="Jā",IFERROR(ROUND(J150/(24*'Vispārīgā informācija'!$D$41)*$E$143,2),""),"")</f>
        <v>0</v>
      </c>
      <c r="F150" s="30">
        <f>IF('Cenas aprēķins'!$F$22="Jā",IFERROR(ROUND(J150/(24*'Vispārīgā informācija'!$D$41)*$F$143,2),""),"")</f>
        <v>0</v>
      </c>
      <c r="G150" s="30">
        <f>IF('Cenas aprēķins'!$G$22="Jā",IFERROR(ROUND(J150/'Vispārīgā informācija'!$D$41,2),""),"")</f>
        <v>0</v>
      </c>
      <c r="H150" s="30">
        <f>IF('Cenas aprēķins'!$H$22="Jā",D150/12,"")</f>
        <v>0</v>
      </c>
      <c r="I150" s="31" t="str">
        <f>IF('Cenas aprēķins'!$I$22="Jā",IFERROR(ROUND(J150/(24*'Vispārīgā informācija'!$D$41)*$I$143,2),""),"")</f>
        <v/>
      </c>
      <c r="J150" s="222"/>
      <c r="K150" s="40"/>
      <c r="L150" s="40"/>
      <c r="M150" s="40"/>
      <c r="N150" s="40"/>
      <c r="O150" s="40"/>
    </row>
    <row r="151" spans="2:15" ht="15.6" outlineLevel="1" x14ac:dyDescent="0.3">
      <c r="B151" s="109">
        <v>6</v>
      </c>
      <c r="C151" s="182"/>
      <c r="D151" s="217"/>
      <c r="E151" s="30">
        <f>IF('Cenas aprēķins'!$E$22="Jā",IFERROR(ROUND(J151/(24*'Vispārīgā informācija'!$D$41)*$E$143,2),""),"")</f>
        <v>0</v>
      </c>
      <c r="F151" s="30">
        <f>IF('Cenas aprēķins'!$F$22="Jā",IFERROR(ROUND(J151/(24*'Vispārīgā informācija'!$D$41)*$F$143,2),""),"")</f>
        <v>0</v>
      </c>
      <c r="G151" s="30">
        <f>IF('Cenas aprēķins'!$G$22="Jā",IFERROR(ROUND(J151/'Vispārīgā informācija'!$D$41,2),""),"")</f>
        <v>0</v>
      </c>
      <c r="H151" s="30">
        <f>IF('Cenas aprēķins'!$H$22="Jā",D151/12,"")</f>
        <v>0</v>
      </c>
      <c r="I151" s="31" t="str">
        <f>IF('Cenas aprēķins'!$I$22="Jā",IFERROR(ROUND(J151/(24*'Vispārīgā informācija'!$D$41)*$I$143,2),""),"")</f>
        <v/>
      </c>
      <c r="J151" s="222"/>
      <c r="K151" s="40"/>
      <c r="L151" s="40"/>
      <c r="M151" s="40"/>
      <c r="N151" s="40"/>
      <c r="O151" s="40"/>
    </row>
    <row r="152" spans="2:15" ht="15.6" outlineLevel="1" x14ac:dyDescent="0.3">
      <c r="B152" s="109">
        <v>7</v>
      </c>
      <c r="C152" s="182"/>
      <c r="D152" s="217"/>
      <c r="E152" s="30">
        <f>IF('Cenas aprēķins'!$E$22="Jā",IFERROR(ROUND(J152/(24*'Vispārīgā informācija'!$D$41)*$E$143,2),""),"")</f>
        <v>0</v>
      </c>
      <c r="F152" s="30">
        <f>IF('Cenas aprēķins'!$F$22="Jā",IFERROR(ROUND(J152/(24*'Vispārīgā informācija'!$D$41)*$F$143,2),""),"")</f>
        <v>0</v>
      </c>
      <c r="G152" s="30">
        <f>IF('Cenas aprēķins'!$G$22="Jā",IFERROR(ROUND(J152/'Vispārīgā informācija'!$D$41,2),""),"")</f>
        <v>0</v>
      </c>
      <c r="H152" s="30">
        <f>IF('Cenas aprēķins'!$H$22="Jā",D152/12,"")</f>
        <v>0</v>
      </c>
      <c r="I152" s="31" t="str">
        <f>IF('Cenas aprēķins'!$I$22="Jā",IFERROR(ROUND(J152/(24*'Vispārīgā informācija'!$D$41)*$I$143,2),""),"")</f>
        <v/>
      </c>
      <c r="J152" s="222"/>
      <c r="K152" s="40"/>
      <c r="L152" s="40"/>
      <c r="M152" s="40"/>
      <c r="N152" s="40"/>
      <c r="O152" s="40"/>
    </row>
    <row r="153" spans="2:15" ht="15.6" outlineLevel="1" x14ac:dyDescent="0.3">
      <c r="B153" s="109">
        <v>8</v>
      </c>
      <c r="C153" s="182"/>
      <c r="D153" s="217"/>
      <c r="E153" s="30">
        <f>IF('Cenas aprēķins'!$E$22="Jā",IFERROR(ROUND(J153/(24*'Vispārīgā informācija'!$D$41)*$E$143,2),""),"")</f>
        <v>0</v>
      </c>
      <c r="F153" s="30">
        <f>IF('Cenas aprēķins'!$F$22="Jā",IFERROR(ROUND(J153/(24*'Vispārīgā informācija'!$D$41)*$F$143,2),""),"")</f>
        <v>0</v>
      </c>
      <c r="G153" s="30">
        <f>IF('Cenas aprēķins'!$G$22="Jā",IFERROR(ROUND(J153/'Vispārīgā informācija'!$D$41,2),""),"")</f>
        <v>0</v>
      </c>
      <c r="H153" s="30">
        <f>IF('Cenas aprēķins'!$H$22="Jā",D153/12,"")</f>
        <v>0</v>
      </c>
      <c r="I153" s="31" t="str">
        <f>IF('Cenas aprēķins'!$I$22="Jā",IFERROR(ROUND(J153/(24*'Vispārīgā informācija'!$D$41)*$I$143,2),""),"")</f>
        <v/>
      </c>
      <c r="J153" s="222"/>
      <c r="K153" s="40"/>
      <c r="L153" s="40"/>
      <c r="M153" s="40"/>
      <c r="N153" s="40"/>
      <c r="O153" s="40"/>
    </row>
    <row r="154" spans="2:15" ht="15.6" outlineLevel="1" x14ac:dyDescent="0.3">
      <c r="B154" s="109">
        <v>9</v>
      </c>
      <c r="C154" s="182"/>
      <c r="D154" s="217"/>
      <c r="E154" s="30">
        <f>IF('Cenas aprēķins'!$E$22="Jā",IFERROR(ROUND(J154/(24*'Vispārīgā informācija'!$D$41)*$E$143,2),""),"")</f>
        <v>0</v>
      </c>
      <c r="F154" s="30">
        <f>IF('Cenas aprēķins'!$F$22="Jā",IFERROR(ROUND(J154/(24*'Vispārīgā informācija'!$D$41)*$F$143,2),""),"")</f>
        <v>0</v>
      </c>
      <c r="G154" s="30">
        <f>IF('Cenas aprēķins'!$G$22="Jā",IFERROR(ROUND(J154/'Vispārīgā informācija'!$D$41,2),""),"")</f>
        <v>0</v>
      </c>
      <c r="H154" s="30">
        <f>IF('Cenas aprēķins'!$H$22="Jā",D154/12,"")</f>
        <v>0</v>
      </c>
      <c r="I154" s="31" t="str">
        <f>IF('Cenas aprēķins'!$I$22="Jā",IFERROR(ROUND(J154/(24*'Vispārīgā informācija'!$D$41)*$I$143,2),""),"")</f>
        <v/>
      </c>
      <c r="J154" s="222"/>
      <c r="K154" s="40"/>
      <c r="L154" s="40"/>
      <c r="M154" s="40"/>
      <c r="N154" s="40"/>
      <c r="O154" s="40"/>
    </row>
    <row r="155" spans="2:15" ht="15.6" outlineLevel="1" collapsed="1" x14ac:dyDescent="0.3">
      <c r="B155" s="109">
        <v>10</v>
      </c>
      <c r="C155" s="182"/>
      <c r="D155" s="217"/>
      <c r="E155" s="30">
        <f>IF('Cenas aprēķins'!$E$22="Jā",IFERROR(ROUND(J155/(24*'Vispārīgā informācija'!$D$41)*$E$143,2),""),"")</f>
        <v>0</v>
      </c>
      <c r="F155" s="30">
        <f>IF('Cenas aprēķins'!$F$22="Jā",IFERROR(ROUND(J155/(24*'Vispārīgā informācija'!$D$41)*$F$143,2),""),"")</f>
        <v>0</v>
      </c>
      <c r="G155" s="30">
        <f>IF('Cenas aprēķins'!$G$22="Jā",IFERROR(ROUND(J155/'Vispārīgā informācija'!$D$41,2),""),"")</f>
        <v>0</v>
      </c>
      <c r="H155" s="30">
        <f>IF('Cenas aprēķins'!$H$22="Jā",D155/12,"")</f>
        <v>0</v>
      </c>
      <c r="I155" s="31" t="str">
        <f>IF('Cenas aprēķins'!$I$22="Jā",IFERROR(ROUND(J155/(24*'Vispārīgā informācija'!$D$41)*$I$143,2),""),"")</f>
        <v/>
      </c>
      <c r="J155" s="222"/>
      <c r="K155" s="40"/>
      <c r="L155" s="40"/>
      <c r="M155" s="40"/>
      <c r="N155" s="40"/>
      <c r="O155" s="40"/>
    </row>
    <row r="156" spans="2:15" ht="15.6" hidden="1" outlineLevel="2" x14ac:dyDescent="0.3">
      <c r="B156" s="109">
        <v>11</v>
      </c>
      <c r="C156" s="182"/>
      <c r="D156" s="217"/>
      <c r="E156" s="30">
        <f>IF('Cenas aprēķins'!$E$22="Jā",IFERROR(ROUND(J156/(24*'Vispārīgā informācija'!$D$41)*$E$143,2),""),"")</f>
        <v>0</v>
      </c>
      <c r="F156" s="30">
        <f>IF('Cenas aprēķins'!$F$22="Jā",IFERROR(ROUND(J156/(24*'Vispārīgā informācija'!$D$41)*$F$143,2),""),"")</f>
        <v>0</v>
      </c>
      <c r="G156" s="30">
        <f>IF('Cenas aprēķins'!$G$22="Jā",IFERROR(ROUND(J156/'Vispārīgā informācija'!$D$41,2),""),"")</f>
        <v>0</v>
      </c>
      <c r="H156" s="30">
        <f>IF('Cenas aprēķins'!$H$22="Jā",D156/12,"")</f>
        <v>0</v>
      </c>
      <c r="I156" s="31" t="str">
        <f>IF('Cenas aprēķins'!$I$22="Jā",IFERROR(ROUND(J156/(24*'Vispārīgā informācija'!$D$41)*$I$143,2),""),"")</f>
        <v/>
      </c>
      <c r="J156" s="222"/>
      <c r="K156" s="40"/>
      <c r="L156" s="40"/>
      <c r="M156" s="40"/>
      <c r="N156" s="40"/>
      <c r="O156" s="40"/>
    </row>
    <row r="157" spans="2:15" ht="15.6" hidden="1" outlineLevel="2" x14ac:dyDescent="0.3">
      <c r="B157" s="109">
        <v>12</v>
      </c>
      <c r="C157" s="182"/>
      <c r="D157" s="217"/>
      <c r="E157" s="30">
        <f>IF('Cenas aprēķins'!$E$22="Jā",IFERROR(ROUND(J157/(24*'Vispārīgā informācija'!$D$41)*$E$143,2),""),"")</f>
        <v>0</v>
      </c>
      <c r="F157" s="30">
        <f>IF('Cenas aprēķins'!$F$22="Jā",IFERROR(ROUND(J157/(24*'Vispārīgā informācija'!$D$41)*$F$143,2),""),"")</f>
        <v>0</v>
      </c>
      <c r="G157" s="30">
        <f>IF('Cenas aprēķins'!$G$22="Jā",IFERROR(ROUND(J157/'Vispārīgā informācija'!$D$41,2),""),"")</f>
        <v>0</v>
      </c>
      <c r="H157" s="30">
        <f>IF('Cenas aprēķins'!$H$22="Jā",D157/12,"")</f>
        <v>0</v>
      </c>
      <c r="I157" s="31" t="str">
        <f>IF('Cenas aprēķins'!$I$22="Jā",IFERROR(ROUND(J157/(24*'Vispārīgā informācija'!$D$41)*$I$143,2),""),"")</f>
        <v/>
      </c>
      <c r="J157" s="222"/>
      <c r="K157" s="40"/>
      <c r="L157" s="40"/>
      <c r="M157" s="40"/>
      <c r="N157" s="40"/>
      <c r="O157" s="40"/>
    </row>
    <row r="158" spans="2:15" ht="15.6" hidden="1" outlineLevel="2" x14ac:dyDescent="0.3">
      <c r="B158" s="109">
        <v>13</v>
      </c>
      <c r="C158" s="182"/>
      <c r="D158" s="217"/>
      <c r="E158" s="30">
        <f>IF('Cenas aprēķins'!$E$22="Jā",IFERROR(ROUND(J158/(24*'Vispārīgā informācija'!$D$41)*$E$143,2),""),"")</f>
        <v>0</v>
      </c>
      <c r="F158" s="30">
        <f>IF('Cenas aprēķins'!$F$22="Jā",IFERROR(ROUND(J158/(24*'Vispārīgā informācija'!$D$41)*$F$143,2),""),"")</f>
        <v>0</v>
      </c>
      <c r="G158" s="30">
        <f>IF('Cenas aprēķins'!$G$22="Jā",IFERROR(ROUND(J158/'Vispārīgā informācija'!$D$41,2),""),"")</f>
        <v>0</v>
      </c>
      <c r="H158" s="30">
        <f>IF('Cenas aprēķins'!$H$22="Jā",D158/12,"")</f>
        <v>0</v>
      </c>
      <c r="I158" s="31" t="str">
        <f>IF('Cenas aprēķins'!$I$22="Jā",IFERROR(ROUND(J158/(24*'Vispārīgā informācija'!$D$41)*$I$143,2),""),"")</f>
        <v/>
      </c>
      <c r="J158" s="222">
        <f t="shared" si="8"/>
        <v>0</v>
      </c>
      <c r="K158" s="40"/>
      <c r="L158" s="40"/>
      <c r="M158" s="40"/>
      <c r="N158" s="40"/>
      <c r="O158" s="40"/>
    </row>
    <row r="159" spans="2:15" ht="15.6" hidden="1" outlineLevel="2" x14ac:dyDescent="0.3">
      <c r="B159" s="109">
        <v>14</v>
      </c>
      <c r="C159" s="182"/>
      <c r="D159" s="217"/>
      <c r="E159" s="30">
        <f>IF('Cenas aprēķins'!$E$22="Jā",IFERROR(ROUND(J159/(24*'Vispārīgā informācija'!$D$41)*$E$143,2),""),"")</f>
        <v>0</v>
      </c>
      <c r="F159" s="30">
        <f>IF('Cenas aprēķins'!$F$22="Jā",IFERROR(ROUND(J159/(24*'Vispārīgā informācija'!$D$41)*$F$143,2),""),"")</f>
        <v>0</v>
      </c>
      <c r="G159" s="30">
        <f>IF('Cenas aprēķins'!$G$22="Jā",IFERROR(ROUND(J159/'Vispārīgā informācija'!$D$41,2),""),"")</f>
        <v>0</v>
      </c>
      <c r="H159" s="30">
        <f>IF('Cenas aprēķins'!$H$22="Jā",D159/12,"")</f>
        <v>0</v>
      </c>
      <c r="I159" s="31" t="str">
        <f>IF('Cenas aprēķins'!$I$22="Jā",IFERROR(ROUND(J159/(24*'Vispārīgā informācija'!$D$41)*$I$143,2),""),"")</f>
        <v/>
      </c>
      <c r="J159" s="222">
        <f t="shared" si="8"/>
        <v>0</v>
      </c>
      <c r="K159" s="40"/>
      <c r="L159" s="40"/>
      <c r="M159" s="40"/>
      <c r="N159" s="40"/>
      <c r="O159" s="40"/>
    </row>
    <row r="160" spans="2:15" ht="15.6" hidden="1" outlineLevel="2" x14ac:dyDescent="0.3">
      <c r="B160" s="109">
        <v>15</v>
      </c>
      <c r="C160" s="182"/>
      <c r="D160" s="217"/>
      <c r="E160" s="30">
        <f>IF('Cenas aprēķins'!$E$22="Jā",IFERROR(ROUND(J160/(24*'Vispārīgā informācija'!$D$41)*$E$143,2),""),"")</f>
        <v>0</v>
      </c>
      <c r="F160" s="30">
        <f>IF('Cenas aprēķins'!$F$22="Jā",IFERROR(ROUND(J160/(24*'Vispārīgā informācija'!$D$41)*$F$143,2),""),"")</f>
        <v>0</v>
      </c>
      <c r="G160" s="30">
        <f>IF('Cenas aprēķins'!$G$22="Jā",IFERROR(ROUND(J160/'Vispārīgā informācija'!$D$41,2),""),"")</f>
        <v>0</v>
      </c>
      <c r="H160" s="30">
        <f>IF('Cenas aprēķins'!$H$22="Jā",D160/12,"")</f>
        <v>0</v>
      </c>
      <c r="I160" s="31" t="str">
        <f>IF('Cenas aprēķins'!$I$22="Jā",IFERROR(ROUND(J160/(24*'Vispārīgā informācija'!$D$41)*$I$143,2),""),"")</f>
        <v/>
      </c>
      <c r="J160" s="222">
        <f t="shared" si="8"/>
        <v>0</v>
      </c>
      <c r="K160" s="40"/>
      <c r="L160" s="40"/>
      <c r="M160" s="40"/>
      <c r="N160" s="40"/>
      <c r="O160" s="40"/>
    </row>
    <row r="161" spans="2:15" ht="15.6" hidden="1" outlineLevel="2" x14ac:dyDescent="0.3">
      <c r="B161" s="109">
        <v>16</v>
      </c>
      <c r="C161" s="182"/>
      <c r="D161" s="217"/>
      <c r="E161" s="30">
        <f>IF('Cenas aprēķins'!$E$22="Jā",IFERROR(ROUND(J161/(24*'Vispārīgā informācija'!$D$41)*$E$143,2),""),"")</f>
        <v>0</v>
      </c>
      <c r="F161" s="30">
        <f>IF('Cenas aprēķins'!$F$22="Jā",IFERROR(ROUND(J161/(24*'Vispārīgā informācija'!$D$41)*$F$143,2),""),"")</f>
        <v>0</v>
      </c>
      <c r="G161" s="30">
        <f>IF('Cenas aprēķins'!$G$22="Jā",IFERROR(ROUND(J161/'Vispārīgā informācija'!$D$41,2),""),"")</f>
        <v>0</v>
      </c>
      <c r="H161" s="30">
        <f>IF('Cenas aprēķins'!$H$22="Jā",D161/12,"")</f>
        <v>0</v>
      </c>
      <c r="I161" s="31" t="str">
        <f>IF('Cenas aprēķins'!$I$22="Jā",IFERROR(ROUND(J161/(24*'Vispārīgā informācija'!$D$41)*$I$143,2),""),"")</f>
        <v/>
      </c>
      <c r="J161" s="222">
        <f t="shared" si="8"/>
        <v>0</v>
      </c>
      <c r="K161" s="40"/>
      <c r="L161" s="40"/>
      <c r="M161" s="40"/>
      <c r="N161" s="40"/>
      <c r="O161" s="40"/>
    </row>
    <row r="162" spans="2:15" ht="15.6" hidden="1" outlineLevel="2" x14ac:dyDescent="0.3">
      <c r="B162" s="109">
        <v>17</v>
      </c>
      <c r="C162" s="182"/>
      <c r="D162" s="217"/>
      <c r="E162" s="30">
        <f>IF('Cenas aprēķins'!$E$22="Jā",IFERROR(ROUND(J162/(24*'Vispārīgā informācija'!$D$41)*$E$143,2),""),"")</f>
        <v>0</v>
      </c>
      <c r="F162" s="30">
        <f>IF('Cenas aprēķins'!$F$22="Jā",IFERROR(ROUND(J162/(24*'Vispārīgā informācija'!$D$41)*$F$143,2),""),"")</f>
        <v>0</v>
      </c>
      <c r="G162" s="30">
        <f>IF('Cenas aprēķins'!$G$22="Jā",IFERROR(ROUND(J162/'Vispārīgā informācija'!$D$41,2),""),"")</f>
        <v>0</v>
      </c>
      <c r="H162" s="30">
        <f>IF('Cenas aprēķins'!$H$22="Jā",D162/12,"")</f>
        <v>0</v>
      </c>
      <c r="I162" s="31" t="str">
        <f>IF('Cenas aprēķins'!$I$22="Jā",IFERROR(ROUND(J162/(24*'Vispārīgā informācija'!$D$41)*$I$143,2),""),"")</f>
        <v/>
      </c>
      <c r="J162" s="222">
        <f t="shared" si="8"/>
        <v>0</v>
      </c>
      <c r="K162" s="40"/>
      <c r="L162" s="40"/>
      <c r="M162" s="40"/>
      <c r="N162" s="40"/>
      <c r="O162" s="40"/>
    </row>
    <row r="163" spans="2:15" ht="15.6" hidden="1" outlineLevel="2" x14ac:dyDescent="0.3">
      <c r="B163" s="109">
        <v>18</v>
      </c>
      <c r="C163" s="182"/>
      <c r="D163" s="217"/>
      <c r="E163" s="30">
        <f>IF('Cenas aprēķins'!$E$22="Jā",IFERROR(ROUND(J163/(24*'Vispārīgā informācija'!$D$41)*$E$143,2),""),"")</f>
        <v>0</v>
      </c>
      <c r="F163" s="30">
        <f>IF('Cenas aprēķins'!$F$22="Jā",IFERROR(ROUND(J163/(24*'Vispārīgā informācija'!$D$41)*$F$143,2),""),"")</f>
        <v>0</v>
      </c>
      <c r="G163" s="30">
        <f>IF('Cenas aprēķins'!$G$22="Jā",IFERROR(ROUND(J163/'Vispārīgā informācija'!$D$41,2),""),"")</f>
        <v>0</v>
      </c>
      <c r="H163" s="30">
        <f>IF('Cenas aprēķins'!$H$22="Jā",D163/12,"")</f>
        <v>0</v>
      </c>
      <c r="I163" s="31" t="str">
        <f>IF('Cenas aprēķins'!$I$22="Jā",IFERROR(ROUND(J163/(24*'Vispārīgā informācija'!$D$41)*$I$143,2),""),"")</f>
        <v/>
      </c>
      <c r="J163" s="222">
        <f t="shared" si="8"/>
        <v>0</v>
      </c>
      <c r="K163" s="40"/>
      <c r="L163" s="40"/>
      <c r="M163" s="40"/>
      <c r="N163" s="40"/>
      <c r="O163" s="40"/>
    </row>
    <row r="164" spans="2:15" ht="15.6" hidden="1" outlineLevel="2" x14ac:dyDescent="0.3">
      <c r="B164" s="109">
        <v>19</v>
      </c>
      <c r="C164" s="182"/>
      <c r="D164" s="217"/>
      <c r="E164" s="30">
        <f>IF('Cenas aprēķins'!$E$22="Jā",IFERROR(ROUND(J164/(24*'Vispārīgā informācija'!$D$41)*$E$143,2),""),"")</f>
        <v>0</v>
      </c>
      <c r="F164" s="30">
        <f>IF('Cenas aprēķins'!$F$22="Jā",IFERROR(ROUND(J164/(24*'Vispārīgā informācija'!$D$41)*$F$143,2),""),"")</f>
        <v>0</v>
      </c>
      <c r="G164" s="30">
        <f>IF('Cenas aprēķins'!$G$22="Jā",IFERROR(ROUND(J164/'Vispārīgā informācija'!$D$41,2),""),"")</f>
        <v>0</v>
      </c>
      <c r="H164" s="30">
        <f>IF('Cenas aprēķins'!$H$22="Jā",D164/12,"")</f>
        <v>0</v>
      </c>
      <c r="I164" s="31" t="str">
        <f>IF('Cenas aprēķins'!$I$22="Jā",IFERROR(ROUND(J164/(24*'Vispārīgā informācija'!$D$41)*$I$143,2),""),"")</f>
        <v/>
      </c>
      <c r="J164" s="222">
        <f t="shared" si="8"/>
        <v>0</v>
      </c>
      <c r="K164" s="40"/>
      <c r="L164" s="40"/>
      <c r="M164" s="40"/>
      <c r="N164" s="40"/>
      <c r="O164" s="40"/>
    </row>
    <row r="165" spans="2:15" ht="16.2" hidden="1" outlineLevel="2" thickBot="1" x14ac:dyDescent="0.35">
      <c r="B165" s="110">
        <v>20</v>
      </c>
      <c r="C165" s="185"/>
      <c r="D165" s="78"/>
      <c r="E165" s="33">
        <f>IF('Cenas aprēķins'!$E$22="Jā",IFERROR(ROUND(J165/(24*'Vispārīgā informācija'!$D$41)*$E$143,2),""),"")</f>
        <v>0</v>
      </c>
      <c r="F165" s="33">
        <f>IF('Cenas aprēķins'!$F$22="Jā",IFERROR(ROUND(J165/(24*'Vispārīgā informācija'!$D$41)*$F$143,2),""),"")</f>
        <v>0</v>
      </c>
      <c r="G165" s="33">
        <f>IF('Cenas aprēķins'!$G$22="Jā",IFERROR(ROUND(J165/'Vispārīgā informācija'!$D$41,2),""),"")</f>
        <v>0</v>
      </c>
      <c r="H165" s="33">
        <f>IF('Cenas aprēķins'!$H$22="Jā",D165/12,"")</f>
        <v>0</v>
      </c>
      <c r="I165" s="34" t="str">
        <f>IF('Cenas aprēķins'!$I$22="Jā",IFERROR(ROUND(J165/(24*'Vispārīgā informācija'!$D$41)*$I$143,2),""),"")</f>
        <v/>
      </c>
      <c r="J165" s="222">
        <f t="shared" si="8"/>
        <v>0</v>
      </c>
      <c r="K165" s="40"/>
      <c r="L165" s="40"/>
      <c r="M165" s="40"/>
      <c r="N165" s="40"/>
      <c r="O165" s="40"/>
    </row>
    <row r="166" spans="2:15" ht="15.6" x14ac:dyDescent="0.3">
      <c r="B166" s="40"/>
      <c r="C166" s="40"/>
      <c r="D166" s="40"/>
      <c r="E166" s="40"/>
      <c r="F166" s="40"/>
      <c r="G166" s="40"/>
      <c r="H166" s="40"/>
      <c r="I166" s="40"/>
      <c r="J166" s="40"/>
      <c r="K166" s="40"/>
      <c r="L166" s="40"/>
      <c r="M166" s="40"/>
      <c r="N166" s="40"/>
      <c r="O166" s="40"/>
    </row>
    <row r="167" spans="2:15" ht="17.399999999999999" x14ac:dyDescent="0.3">
      <c r="B167" s="91" t="s">
        <v>263</v>
      </c>
      <c r="C167" s="199"/>
      <c r="D167" s="199"/>
      <c r="E167" s="199"/>
      <c r="F167" s="199"/>
      <c r="G167" s="199"/>
      <c r="H167" s="199"/>
      <c r="I167" s="40"/>
      <c r="J167" s="40"/>
      <c r="K167" s="40"/>
      <c r="L167" s="40"/>
      <c r="M167" s="40"/>
      <c r="N167" s="40"/>
      <c r="O167" s="40"/>
    </row>
    <row r="168" spans="2:15" ht="16.2" thickBot="1" x14ac:dyDescent="0.35">
      <c r="B168" s="40"/>
      <c r="C168" s="40"/>
      <c r="D168" s="40"/>
      <c r="E168" s="40"/>
      <c r="F168" s="40"/>
      <c r="G168" s="40"/>
      <c r="H168" s="40"/>
      <c r="I168" s="40"/>
      <c r="J168" s="40"/>
      <c r="K168" s="40"/>
      <c r="L168" s="40"/>
      <c r="M168" s="40"/>
      <c r="N168" s="40"/>
      <c r="O168" s="40"/>
    </row>
    <row r="169" spans="2:15" ht="16.2" thickBot="1" x14ac:dyDescent="0.35">
      <c r="B169" s="40"/>
      <c r="C169" s="40"/>
      <c r="D169" s="40"/>
      <c r="E169" s="40"/>
      <c r="F169" s="40"/>
      <c r="G169" s="40"/>
      <c r="H169" s="197" t="str">
        <f>'Cenas aprēķins'!E20</f>
        <v>Stunda</v>
      </c>
      <c r="I169" s="197" t="str">
        <f>'Cenas aprēķins'!F20</f>
        <v>Diena</v>
      </c>
      <c r="J169" s="197" t="str">
        <f>'Cenas aprēķins'!G20</f>
        <v>Diennakts</v>
      </c>
      <c r="K169" s="197" t="str">
        <f>'Cenas aprēķins'!H20</f>
        <v>Mēnesis</v>
      </c>
      <c r="L169" s="198" t="str">
        <f>'Cenas aprēķins'!I20</f>
        <v>Reize</v>
      </c>
      <c r="M169" s="40"/>
      <c r="N169" s="40"/>
      <c r="O169" s="40"/>
    </row>
    <row r="170" spans="2:15" ht="16.2" thickBot="1" x14ac:dyDescent="0.35">
      <c r="B170" s="40"/>
      <c r="C170" s="40"/>
      <c r="D170" s="40"/>
      <c r="E170" s="40"/>
      <c r="F170" s="40"/>
      <c r="G170" s="40"/>
      <c r="H170" s="197">
        <f>'Cenas aprēķins'!E21</f>
        <v>1</v>
      </c>
      <c r="I170" s="197">
        <f>'Cenas aprēķins'!F21</f>
        <v>8</v>
      </c>
      <c r="J170" s="197">
        <f>'Cenas aprēķins'!G21</f>
        <v>24</v>
      </c>
      <c r="K170" s="197">
        <f>'Vispārīgā informācija'!$D$41*24</f>
        <v>730.08</v>
      </c>
      <c r="L170" s="198">
        <f>'Cenas aprēķins'!I21</f>
        <v>0</v>
      </c>
      <c r="M170" s="40"/>
      <c r="N170" s="40"/>
      <c r="O170" s="40"/>
    </row>
    <row r="171" spans="2:15" ht="18" thickBot="1" x14ac:dyDescent="0.35">
      <c r="B171" s="40"/>
      <c r="C171" s="40"/>
      <c r="D171" s="40"/>
      <c r="E171" s="40"/>
      <c r="F171" s="40"/>
      <c r="G171" s="147" t="s">
        <v>273</v>
      </c>
      <c r="H171" s="44">
        <f>IF('Cenas aprēķins'!E22="Jā",SUM(J178:J327),"")</f>
        <v>0</v>
      </c>
      <c r="I171" s="45">
        <f>IF('Cenas aprēķins'!F22="Jā",SUM(K178:K327),"")</f>
        <v>0</v>
      </c>
      <c r="J171" s="45">
        <f>IF('Cenas aprēķins'!G22="Jā",SUM(L178:L327),"")</f>
        <v>0</v>
      </c>
      <c r="K171" s="45">
        <f>IF('Cenas aprēķins'!H22="Jā",SUM(M178:M327),"")</f>
        <v>0</v>
      </c>
      <c r="L171" s="46" t="str">
        <f>IF('Cenas aprēķins'!I22="Jā",SUM(N178:N327),"")</f>
        <v/>
      </c>
      <c r="M171" s="40"/>
      <c r="N171" s="40"/>
      <c r="O171" s="40"/>
    </row>
    <row r="172" spans="2:15" ht="16.2" thickBot="1" x14ac:dyDescent="0.35">
      <c r="B172" s="40"/>
      <c r="C172" s="40"/>
      <c r="D172" s="40"/>
      <c r="E172" s="40"/>
      <c r="F172" s="40"/>
      <c r="G172" s="40"/>
      <c r="H172" s="40"/>
      <c r="I172" s="40"/>
      <c r="J172" s="40"/>
      <c r="K172" s="40"/>
      <c r="L172" s="40"/>
      <c r="M172" s="40"/>
      <c r="N172" s="40"/>
      <c r="O172" s="40"/>
    </row>
    <row r="173" spans="2:15" ht="22.5" customHeight="1" x14ac:dyDescent="0.3">
      <c r="B173" s="383" t="s">
        <v>65</v>
      </c>
      <c r="C173" s="361" t="s">
        <v>266</v>
      </c>
      <c r="D173" s="361" t="s">
        <v>130</v>
      </c>
      <c r="E173" s="361" t="s">
        <v>91</v>
      </c>
      <c r="F173" s="361" t="s">
        <v>131</v>
      </c>
      <c r="G173" s="361" t="s">
        <v>132</v>
      </c>
      <c r="H173" s="361" t="s">
        <v>133</v>
      </c>
      <c r="I173" s="361" t="s">
        <v>134</v>
      </c>
      <c r="J173" s="387" t="s">
        <v>234</v>
      </c>
      <c r="K173" s="387"/>
      <c r="L173" s="387"/>
      <c r="M173" s="387"/>
      <c r="N173" s="388"/>
      <c r="O173" s="40"/>
    </row>
    <row r="174" spans="2:15" ht="15.6" x14ac:dyDescent="0.3">
      <c r="B174" s="389"/>
      <c r="C174" s="386"/>
      <c r="D174" s="386"/>
      <c r="E174" s="386"/>
      <c r="F174" s="386"/>
      <c r="G174" s="386"/>
      <c r="H174" s="386"/>
      <c r="I174" s="386"/>
      <c r="J174" s="203" t="str">
        <f>'Cenas aprēķins'!E20</f>
        <v>Stunda</v>
      </c>
      <c r="K174" s="203" t="str">
        <f>'Cenas aprēķins'!F20</f>
        <v>Diena</v>
      </c>
      <c r="L174" s="203" t="str">
        <f>'Cenas aprēķins'!G20</f>
        <v>Diennakts</v>
      </c>
      <c r="M174" s="203" t="str">
        <f>'Cenas aprēķins'!H20</f>
        <v>Mēnesis</v>
      </c>
      <c r="N174" s="204" t="str">
        <f>'Cenas aprēķins'!I20</f>
        <v>Reize</v>
      </c>
      <c r="O174" s="40"/>
    </row>
    <row r="175" spans="2:15" ht="27" customHeight="1" thickBot="1" x14ac:dyDescent="0.35">
      <c r="B175" s="384"/>
      <c r="C175" s="362"/>
      <c r="D175" s="362"/>
      <c r="E175" s="362"/>
      <c r="F175" s="362"/>
      <c r="G175" s="362"/>
      <c r="H175" s="362"/>
      <c r="I175" s="362"/>
      <c r="J175" s="206">
        <f>'Cenas aprēķins'!E21</f>
        <v>1</v>
      </c>
      <c r="K175" s="206">
        <f>'Cenas aprēķins'!F21</f>
        <v>8</v>
      </c>
      <c r="L175" s="206">
        <f>'Cenas aprēķins'!G21</f>
        <v>24</v>
      </c>
      <c r="M175" s="206">
        <f>'Vispārīgā informācija'!$D$41*24</f>
        <v>730.08</v>
      </c>
      <c r="N175" s="207">
        <f>'Cenas aprēķins'!I21</f>
        <v>0</v>
      </c>
      <c r="O175" s="40"/>
    </row>
    <row r="176" spans="2:15" ht="16.2" thickBot="1" x14ac:dyDescent="0.35">
      <c r="B176" s="211">
        <v>1</v>
      </c>
      <c r="C176" s="212">
        <v>2</v>
      </c>
      <c r="D176" s="212">
        <v>3</v>
      </c>
      <c r="E176" s="212">
        <v>4</v>
      </c>
      <c r="F176" s="212">
        <v>5</v>
      </c>
      <c r="G176" s="212">
        <v>6</v>
      </c>
      <c r="H176" s="212">
        <v>7</v>
      </c>
      <c r="I176" s="212">
        <v>8</v>
      </c>
      <c r="J176" s="212">
        <v>9</v>
      </c>
      <c r="K176" s="212">
        <v>10</v>
      </c>
      <c r="L176" s="212">
        <v>11</v>
      </c>
      <c r="M176" s="212">
        <v>12</v>
      </c>
      <c r="N176" s="213">
        <v>13</v>
      </c>
      <c r="O176" s="220"/>
    </row>
    <row r="177" spans="2:15" ht="15.6" outlineLevel="1" x14ac:dyDescent="0.3">
      <c r="B177" s="214">
        <v>0</v>
      </c>
      <c r="C177" s="215" t="s">
        <v>135</v>
      </c>
      <c r="D177" s="215" t="s">
        <v>136</v>
      </c>
      <c r="E177" s="216" t="s">
        <v>112</v>
      </c>
      <c r="F177" s="49">
        <v>49.99</v>
      </c>
      <c r="G177" s="215">
        <v>3</v>
      </c>
      <c r="H177" s="49">
        <f>F177*G177</f>
        <v>149.97</v>
      </c>
      <c r="I177" s="215">
        <v>5</v>
      </c>
      <c r="J177" s="49">
        <f>IF('Cenas aprēķins'!$E$22="Jā",IFERROR(ROUND(O177/(24*'Vispārīgā informācija'!$D$41)*$J$175,2),""),"")</f>
        <v>0</v>
      </c>
      <c r="K177" s="49">
        <f>IF('Cenas aprēķins'!$F$22="Jā",IFERROR(ROUND(O177/(24*'Vispārīgā informācija'!$D$41)*$K$175,2),""),"")</f>
        <v>0.03</v>
      </c>
      <c r="L177" s="49">
        <f>IF('Cenas aprēķins'!$G$22="Jā",IFERROR(ROUND(O177/'Vispārīgā informācija'!$D$41,2),""),"")</f>
        <v>0.08</v>
      </c>
      <c r="M177" s="49">
        <f>IF('Cenas aprēķins'!$H$22="Jā",IFERROR(ROUND(H177/I177/12,2),""),"")</f>
        <v>2.5</v>
      </c>
      <c r="N177" s="50" t="str">
        <f>IF('Cenas aprēķins'!$I$22="Jā",IFERROR(ROUND(O177/(24*'Vispārīgā informācija'!$D$41)*$N$175,2),""),"")</f>
        <v/>
      </c>
      <c r="O177" s="221">
        <f>IFERROR(ROUND(H177/I177/12,2),"")</f>
        <v>2.5</v>
      </c>
    </row>
    <row r="178" spans="2:15" ht="15.6" outlineLevel="1" x14ac:dyDescent="0.3">
      <c r="B178" s="109">
        <v>1</v>
      </c>
      <c r="C178" s="295"/>
      <c r="D178" s="295"/>
      <c r="E178" s="296"/>
      <c r="F178" s="297"/>
      <c r="G178" s="295"/>
      <c r="H178" s="30">
        <f t="shared" ref="H178:H241" si="9">F178*G178</f>
        <v>0</v>
      </c>
      <c r="I178" s="295"/>
      <c r="J178" s="30" t="str">
        <f>IF('Cenas aprēķins'!$E$22="Jā",IFERROR(ROUND(O178/(24*'Vispārīgā informācija'!$D$41)*$J$175,2),""),"")</f>
        <v/>
      </c>
      <c r="K178" s="30" t="str">
        <f>IF('Cenas aprēķins'!$F$22="Jā",IFERROR(ROUND(O178/(24*'Vispārīgā informācija'!$D$41)*$K$175,2),""),"")</f>
        <v/>
      </c>
      <c r="L178" s="30" t="str">
        <f>IF('Cenas aprēķins'!$G$22="Jā",IFERROR(ROUND(O178/'Vispārīgā informācija'!$D$41,2),""),"")</f>
        <v/>
      </c>
      <c r="M178" s="30" t="str">
        <f>IF('Cenas aprēķins'!$H$22="Jā",IFERROR(ROUND(H178/I178/12,2),""),"")</f>
        <v/>
      </c>
      <c r="N178" s="31" t="str">
        <f>IF('Cenas aprēķins'!$I$22="Jā",IFERROR(ROUND(O178/(24*'Vispārīgā informācija'!$D$41)*$N$175,2),""),"")</f>
        <v/>
      </c>
      <c r="O178" s="221" t="str">
        <f t="shared" ref="O178:O241" si="10">IFERROR(ROUND(H178/I178/12,2),"")</f>
        <v/>
      </c>
    </row>
    <row r="179" spans="2:15" ht="15.6" outlineLevel="1" x14ac:dyDescent="0.3">
      <c r="B179" s="109">
        <v>2</v>
      </c>
      <c r="C179" s="295"/>
      <c r="D179" s="295"/>
      <c r="E179" s="296"/>
      <c r="F179" s="297"/>
      <c r="G179" s="295"/>
      <c r="H179" s="30">
        <f t="shared" si="9"/>
        <v>0</v>
      </c>
      <c r="I179" s="295"/>
      <c r="J179" s="30" t="str">
        <f>IF('Cenas aprēķins'!$E$22="Jā",IFERROR(ROUND(O179/(24*'Vispārīgā informācija'!$D$41)*$J$175,2),""),"")</f>
        <v/>
      </c>
      <c r="K179" s="30" t="str">
        <f>IF('Cenas aprēķins'!$F$22="Jā",IFERROR(ROUND(O179/(24*'Vispārīgā informācija'!$D$41)*$K$175,2),""),"")</f>
        <v/>
      </c>
      <c r="L179" s="30" t="str">
        <f>IF('Cenas aprēķins'!$G$22="Jā",IFERROR(ROUND(O179/'Vispārīgā informācija'!$D$41,2),""),"")</f>
        <v/>
      </c>
      <c r="M179" s="30" t="str">
        <f>IF('Cenas aprēķins'!$H$22="Jā",IFERROR(ROUND(H179/I179/12,2),""),"")</f>
        <v/>
      </c>
      <c r="N179" s="31" t="str">
        <f>IF('Cenas aprēķins'!$I$22="Jā",IFERROR(ROUND(O179/(24*'Vispārīgā informācija'!$D$41)*$N$175,2),""),"")</f>
        <v/>
      </c>
      <c r="O179" s="221" t="str">
        <f t="shared" si="10"/>
        <v/>
      </c>
    </row>
    <row r="180" spans="2:15" ht="15.6" outlineLevel="1" x14ac:dyDescent="0.3">
      <c r="B180" s="109">
        <v>3</v>
      </c>
      <c r="C180" s="295"/>
      <c r="D180" s="295"/>
      <c r="E180" s="296"/>
      <c r="F180" s="297"/>
      <c r="G180" s="295"/>
      <c r="H180" s="30">
        <f t="shared" si="9"/>
        <v>0</v>
      </c>
      <c r="I180" s="295"/>
      <c r="J180" s="30" t="str">
        <f>IF('Cenas aprēķins'!$E$22="Jā",IFERROR(ROUND(O180/(24*'Vispārīgā informācija'!$D$41)*$J$175,2),""),"")</f>
        <v/>
      </c>
      <c r="K180" s="30" t="str">
        <f>IF('Cenas aprēķins'!$F$22="Jā",IFERROR(ROUND(O180/(24*'Vispārīgā informācija'!$D$41)*$K$175,2),""),"")</f>
        <v/>
      </c>
      <c r="L180" s="30" t="str">
        <f>IF('Cenas aprēķins'!$G$22="Jā",IFERROR(ROUND(O180/'Vispārīgā informācija'!$D$41,2),""),"")</f>
        <v/>
      </c>
      <c r="M180" s="30" t="str">
        <f>IF('Cenas aprēķins'!$H$22="Jā",IFERROR(ROUND(H180/I180/12,2),""),"")</f>
        <v/>
      </c>
      <c r="N180" s="31" t="str">
        <f>IF('Cenas aprēķins'!$I$22="Jā",IFERROR(ROUND(O180/(24*'Vispārīgā informācija'!$D$41)*$N$175,2),""),"")</f>
        <v/>
      </c>
      <c r="O180" s="221" t="str">
        <f t="shared" si="10"/>
        <v/>
      </c>
    </row>
    <row r="181" spans="2:15" ht="15.6" outlineLevel="1" x14ac:dyDescent="0.3">
      <c r="B181" s="109">
        <v>4</v>
      </c>
      <c r="C181" s="295"/>
      <c r="D181" s="295"/>
      <c r="E181" s="296"/>
      <c r="F181" s="297"/>
      <c r="G181" s="295"/>
      <c r="H181" s="30">
        <f t="shared" si="9"/>
        <v>0</v>
      </c>
      <c r="I181" s="295"/>
      <c r="J181" s="30" t="str">
        <f>IF('Cenas aprēķins'!$E$22="Jā",IFERROR(ROUND(O181/(24*'Vispārīgā informācija'!$D$41)*$J$175,2),""),"")</f>
        <v/>
      </c>
      <c r="K181" s="30" t="str">
        <f>IF('Cenas aprēķins'!$F$22="Jā",IFERROR(ROUND(O181/(24*'Vispārīgā informācija'!$D$41)*$K$175,2),""),"")</f>
        <v/>
      </c>
      <c r="L181" s="30" t="str">
        <f>IF('Cenas aprēķins'!$G$22="Jā",IFERROR(ROUND(O181/'Vispārīgā informācija'!$D$41,2),""),"")</f>
        <v/>
      </c>
      <c r="M181" s="30" t="str">
        <f>IF('Cenas aprēķins'!$H$22="Jā",IFERROR(ROUND(H181/I181/12,2),""),"")</f>
        <v/>
      </c>
      <c r="N181" s="31" t="str">
        <f>IF('Cenas aprēķins'!$I$22="Jā",IFERROR(ROUND(O181/(24*'Vispārīgā informācija'!$D$41)*$N$175,2),""),"")</f>
        <v/>
      </c>
      <c r="O181" s="221" t="str">
        <f t="shared" si="10"/>
        <v/>
      </c>
    </row>
    <row r="182" spans="2:15" ht="15.6" outlineLevel="1" x14ac:dyDescent="0.3">
      <c r="B182" s="109">
        <v>5</v>
      </c>
      <c r="C182" s="295"/>
      <c r="D182" s="295"/>
      <c r="E182" s="296"/>
      <c r="F182" s="297"/>
      <c r="G182" s="295"/>
      <c r="H182" s="30">
        <f t="shared" si="9"/>
        <v>0</v>
      </c>
      <c r="I182" s="295"/>
      <c r="J182" s="30" t="str">
        <f>IF('Cenas aprēķins'!$E$22="Jā",IFERROR(ROUND(O182/(24*'Vispārīgā informācija'!$D$41)*$J$175,2),""),"")</f>
        <v/>
      </c>
      <c r="K182" s="30" t="str">
        <f>IF('Cenas aprēķins'!$F$22="Jā",IFERROR(ROUND(O182/(24*'Vispārīgā informācija'!$D$41)*$K$175,2),""),"")</f>
        <v/>
      </c>
      <c r="L182" s="30" t="str">
        <f>IF('Cenas aprēķins'!$G$22="Jā",IFERROR(ROUND(O182/'Vispārīgā informācija'!$D$41,2),""),"")</f>
        <v/>
      </c>
      <c r="M182" s="30" t="str">
        <f>IF('Cenas aprēķins'!$H$22="Jā",IFERROR(ROUND(H182/I182/12,2),""),"")</f>
        <v/>
      </c>
      <c r="N182" s="31" t="str">
        <f>IF('Cenas aprēķins'!$I$22="Jā",IFERROR(ROUND(O182/(24*'Vispārīgā informācija'!$D$41)*$N$175,2),""),"")</f>
        <v/>
      </c>
      <c r="O182" s="221" t="str">
        <f t="shared" si="10"/>
        <v/>
      </c>
    </row>
    <row r="183" spans="2:15" ht="15.6" outlineLevel="1" x14ac:dyDescent="0.3">
      <c r="B183" s="109">
        <v>6</v>
      </c>
      <c r="C183" s="295"/>
      <c r="D183" s="295"/>
      <c r="E183" s="296"/>
      <c r="F183" s="297"/>
      <c r="G183" s="295"/>
      <c r="H183" s="30">
        <f t="shared" si="9"/>
        <v>0</v>
      </c>
      <c r="I183" s="295"/>
      <c r="J183" s="30" t="str">
        <f>IF('Cenas aprēķins'!$E$22="Jā",IFERROR(ROUND(O183/(24*'Vispārīgā informācija'!$D$41)*$J$175,2),""),"")</f>
        <v/>
      </c>
      <c r="K183" s="30" t="str">
        <f>IF('Cenas aprēķins'!$F$22="Jā",IFERROR(ROUND(O183/(24*'Vispārīgā informācija'!$D$41)*$K$175,2),""),"")</f>
        <v/>
      </c>
      <c r="L183" s="30" t="str">
        <f>IF('Cenas aprēķins'!$G$22="Jā",IFERROR(ROUND(O183/'Vispārīgā informācija'!$D$41,2),""),"")</f>
        <v/>
      </c>
      <c r="M183" s="30" t="str">
        <f>IF('Cenas aprēķins'!$H$22="Jā",IFERROR(ROUND(H183/I183/12,2),""),"")</f>
        <v/>
      </c>
      <c r="N183" s="31" t="str">
        <f>IF('Cenas aprēķins'!$I$22="Jā",IFERROR(ROUND(O183/(24*'Vispārīgā informācija'!$D$41)*$N$175,2),""),"")</f>
        <v/>
      </c>
      <c r="O183" s="221" t="str">
        <f t="shared" si="10"/>
        <v/>
      </c>
    </row>
    <row r="184" spans="2:15" ht="15.6" outlineLevel="1" x14ac:dyDescent="0.3">
      <c r="B184" s="109">
        <v>7</v>
      </c>
      <c r="C184" s="295"/>
      <c r="D184" s="295"/>
      <c r="E184" s="296"/>
      <c r="F184" s="297"/>
      <c r="G184" s="295"/>
      <c r="H184" s="30">
        <f t="shared" si="9"/>
        <v>0</v>
      </c>
      <c r="I184" s="295"/>
      <c r="J184" s="30" t="str">
        <f>IF('Cenas aprēķins'!$E$22="Jā",IFERROR(ROUND(O184/(24*'Vispārīgā informācija'!$D$41)*$J$175,2),""),"")</f>
        <v/>
      </c>
      <c r="K184" s="30" t="str">
        <f>IF('Cenas aprēķins'!$F$22="Jā",IFERROR(ROUND(O184/(24*'Vispārīgā informācija'!$D$41)*$K$175,2),""),"")</f>
        <v/>
      </c>
      <c r="L184" s="30" t="str">
        <f>IF('Cenas aprēķins'!$G$22="Jā",IFERROR(ROUND(O184/'Vispārīgā informācija'!$D$41,2),""),"")</f>
        <v/>
      </c>
      <c r="M184" s="30" t="str">
        <f>IF('Cenas aprēķins'!$H$22="Jā",IFERROR(ROUND(H184/I184/12,2),""),"")</f>
        <v/>
      </c>
      <c r="N184" s="31" t="str">
        <f>IF('Cenas aprēķins'!$I$22="Jā",IFERROR(ROUND(O184/(24*'Vispārīgā informācija'!$D$41)*$N$175,2),""),"")</f>
        <v/>
      </c>
      <c r="O184" s="221" t="str">
        <f t="shared" si="10"/>
        <v/>
      </c>
    </row>
    <row r="185" spans="2:15" ht="15.6" outlineLevel="1" x14ac:dyDescent="0.3">
      <c r="B185" s="109">
        <v>8</v>
      </c>
      <c r="C185" s="295"/>
      <c r="D185" s="295"/>
      <c r="E185" s="296"/>
      <c r="F185" s="297"/>
      <c r="G185" s="295"/>
      <c r="H185" s="30">
        <f t="shared" si="9"/>
        <v>0</v>
      </c>
      <c r="I185" s="295"/>
      <c r="J185" s="30" t="str">
        <f>IF('Cenas aprēķins'!$E$22="Jā",IFERROR(ROUND(O185/(24*'Vispārīgā informācija'!$D$41)*$J$175,2),""),"")</f>
        <v/>
      </c>
      <c r="K185" s="30" t="str">
        <f>IF('Cenas aprēķins'!$F$22="Jā",IFERROR(ROUND(O185/(24*'Vispārīgā informācija'!$D$41)*$K$175,2),""),"")</f>
        <v/>
      </c>
      <c r="L185" s="30" t="str">
        <f>IF('Cenas aprēķins'!$G$22="Jā",IFERROR(ROUND(O185/'Vispārīgā informācija'!$D$41,2),""),"")</f>
        <v/>
      </c>
      <c r="M185" s="30" t="str">
        <f>IF('Cenas aprēķins'!$H$22="Jā",IFERROR(ROUND(H185/I185/12,2),""),"")</f>
        <v/>
      </c>
      <c r="N185" s="31" t="str">
        <f>IF('Cenas aprēķins'!$I$22="Jā",IFERROR(ROUND(O185/(24*'Vispārīgā informācija'!$D$41)*$N$175,2),""),"")</f>
        <v/>
      </c>
      <c r="O185" s="221" t="str">
        <f t="shared" si="10"/>
        <v/>
      </c>
    </row>
    <row r="186" spans="2:15" ht="15.6" outlineLevel="1" x14ac:dyDescent="0.3">
      <c r="B186" s="109">
        <v>9</v>
      </c>
      <c r="C186" s="295"/>
      <c r="D186" s="295"/>
      <c r="E186" s="296"/>
      <c r="F186" s="297"/>
      <c r="G186" s="295"/>
      <c r="H186" s="30">
        <f t="shared" si="9"/>
        <v>0</v>
      </c>
      <c r="I186" s="295"/>
      <c r="J186" s="30" t="str">
        <f>IF('Cenas aprēķins'!$E$22="Jā",IFERROR(ROUND(O186/(24*'Vispārīgā informācija'!$D$41)*$J$175,2),""),"")</f>
        <v/>
      </c>
      <c r="K186" s="30" t="str">
        <f>IF('Cenas aprēķins'!$F$22="Jā",IFERROR(ROUND(O186/(24*'Vispārīgā informācija'!$D$41)*$K$175,2),""),"")</f>
        <v/>
      </c>
      <c r="L186" s="30" t="str">
        <f>IF('Cenas aprēķins'!$G$22="Jā",IFERROR(ROUND(O186/'Vispārīgā informācija'!$D$41,2),""),"")</f>
        <v/>
      </c>
      <c r="M186" s="30" t="str">
        <f>IF('Cenas aprēķins'!$H$22="Jā",IFERROR(ROUND(H186/I186/12,2),""),"")</f>
        <v/>
      </c>
      <c r="N186" s="31" t="str">
        <f>IF('Cenas aprēķins'!$I$22="Jā",IFERROR(ROUND(O186/(24*'Vispārīgā informācija'!$D$41)*$N$175,2),""),"")</f>
        <v/>
      </c>
      <c r="O186" s="221" t="str">
        <f t="shared" si="10"/>
        <v/>
      </c>
    </row>
    <row r="187" spans="2:15" ht="15.6" outlineLevel="1" collapsed="1" x14ac:dyDescent="0.3">
      <c r="B187" s="109">
        <v>10</v>
      </c>
      <c r="C187" s="295"/>
      <c r="D187" s="295"/>
      <c r="E187" s="296"/>
      <c r="F187" s="297"/>
      <c r="G187" s="295"/>
      <c r="H187" s="30">
        <f t="shared" si="9"/>
        <v>0</v>
      </c>
      <c r="I187" s="295"/>
      <c r="J187" s="30" t="str">
        <f>IF('Cenas aprēķins'!$E$22="Jā",IFERROR(ROUND(O187/(24*'Vispārīgā informācija'!$D$41)*$J$175,2),""),"")</f>
        <v/>
      </c>
      <c r="K187" s="30" t="str">
        <f>IF('Cenas aprēķins'!$F$22="Jā",IFERROR(ROUND(O187/(24*'Vispārīgā informācija'!$D$41)*$K$175,2),""),"")</f>
        <v/>
      </c>
      <c r="L187" s="30" t="str">
        <f>IF('Cenas aprēķins'!$G$22="Jā",IFERROR(ROUND(O187/'Vispārīgā informācija'!$D$41,2),""),"")</f>
        <v/>
      </c>
      <c r="M187" s="30" t="str">
        <f>IF('Cenas aprēķins'!$H$22="Jā",IFERROR(ROUND(H187/I187/12,2),""),"")</f>
        <v/>
      </c>
      <c r="N187" s="31" t="str">
        <f>IF('Cenas aprēķins'!$I$22="Jā",IFERROR(ROUND(O187/(24*'Vispārīgā informācija'!$D$41)*$N$175,2),""),"")</f>
        <v/>
      </c>
      <c r="O187" s="221" t="str">
        <f t="shared" si="10"/>
        <v/>
      </c>
    </row>
    <row r="188" spans="2:15" ht="15.6" hidden="1" outlineLevel="2" x14ac:dyDescent="0.3">
      <c r="B188" s="109">
        <v>11</v>
      </c>
      <c r="C188" s="295"/>
      <c r="D188" s="295"/>
      <c r="E188" s="296"/>
      <c r="F188" s="297"/>
      <c r="G188" s="295"/>
      <c r="H188" s="30">
        <f t="shared" si="9"/>
        <v>0</v>
      </c>
      <c r="I188" s="295"/>
      <c r="J188" s="30" t="str">
        <f>IF('Cenas aprēķins'!$E$22="Jā",IFERROR(ROUND(O188/(24*'Vispārīgā informācija'!$D$41)*$J$175,2),""),"")</f>
        <v/>
      </c>
      <c r="K188" s="30" t="str">
        <f>IF('Cenas aprēķins'!$F$22="Jā",IFERROR(ROUND(O188/(24*'Vispārīgā informācija'!$D$41)*$K$175,2),""),"")</f>
        <v/>
      </c>
      <c r="L188" s="30" t="str">
        <f>IF('Cenas aprēķins'!$G$22="Jā",IFERROR(ROUND(O188/'Vispārīgā informācija'!$D$41,2),""),"")</f>
        <v/>
      </c>
      <c r="M188" s="30" t="str">
        <f>IF('Cenas aprēķins'!$H$22="Jā",IFERROR(ROUND(H188/I188/12,2),""),"")</f>
        <v/>
      </c>
      <c r="N188" s="31" t="str">
        <f>IF('Cenas aprēķins'!$I$22="Jā",IFERROR(ROUND(O188/(24*'Vispārīgā informācija'!$D$41)*$N$175,2),""),"")</f>
        <v/>
      </c>
      <c r="O188" s="221" t="str">
        <f t="shared" si="10"/>
        <v/>
      </c>
    </row>
    <row r="189" spans="2:15" ht="15.6" hidden="1" outlineLevel="2" x14ac:dyDescent="0.3">
      <c r="B189" s="109">
        <v>12</v>
      </c>
      <c r="C189" s="295"/>
      <c r="D189" s="295"/>
      <c r="E189" s="296"/>
      <c r="F189" s="297"/>
      <c r="G189" s="295"/>
      <c r="H189" s="30">
        <f t="shared" si="9"/>
        <v>0</v>
      </c>
      <c r="I189" s="295"/>
      <c r="J189" s="30" t="str">
        <f>IF('Cenas aprēķins'!$E$22="Jā",IFERROR(ROUND(O189/(24*'Vispārīgā informācija'!$D$41)*$J$175,2),""),"")</f>
        <v/>
      </c>
      <c r="K189" s="30" t="str">
        <f>IF('Cenas aprēķins'!$F$22="Jā",IFERROR(ROUND(O189/(24*'Vispārīgā informācija'!$D$41)*$K$175,2),""),"")</f>
        <v/>
      </c>
      <c r="L189" s="30" t="str">
        <f>IF('Cenas aprēķins'!$G$22="Jā",IFERROR(ROUND(O189/'Vispārīgā informācija'!$D$41,2),""),"")</f>
        <v/>
      </c>
      <c r="M189" s="30" t="str">
        <f>IF('Cenas aprēķins'!$H$22="Jā",IFERROR(ROUND(H189/I189/12,2),""),"")</f>
        <v/>
      </c>
      <c r="N189" s="31" t="str">
        <f>IF('Cenas aprēķins'!$I$22="Jā",IFERROR(ROUND(O189/(24*'Vispārīgā informācija'!$D$41)*$N$175,2),""),"")</f>
        <v/>
      </c>
      <c r="O189" s="221" t="str">
        <f t="shared" si="10"/>
        <v/>
      </c>
    </row>
    <row r="190" spans="2:15" ht="15.6" hidden="1" outlineLevel="2" x14ac:dyDescent="0.3">
      <c r="B190" s="109">
        <v>13</v>
      </c>
      <c r="C190" s="295"/>
      <c r="D190" s="295"/>
      <c r="E190" s="296"/>
      <c r="F190" s="297"/>
      <c r="G190" s="295"/>
      <c r="H190" s="30">
        <f t="shared" si="9"/>
        <v>0</v>
      </c>
      <c r="I190" s="295"/>
      <c r="J190" s="30" t="str">
        <f>IF('Cenas aprēķins'!$E$22="Jā",IFERROR(ROUND(O190/(24*'Vispārīgā informācija'!$D$41)*$J$175,2),""),"")</f>
        <v/>
      </c>
      <c r="K190" s="30" t="str">
        <f>IF('Cenas aprēķins'!$F$22="Jā",IFERROR(ROUND(O190/(24*'Vispārīgā informācija'!$D$41)*$K$175,2),""),"")</f>
        <v/>
      </c>
      <c r="L190" s="30" t="str">
        <f>IF('Cenas aprēķins'!$G$22="Jā",IFERROR(ROUND(O190/'Vispārīgā informācija'!$D$41,2),""),"")</f>
        <v/>
      </c>
      <c r="M190" s="30" t="str">
        <f>IF('Cenas aprēķins'!$H$22="Jā",IFERROR(ROUND(H190/I190/12,2),""),"")</f>
        <v/>
      </c>
      <c r="N190" s="31" t="str">
        <f>IF('Cenas aprēķins'!$I$22="Jā",IFERROR(ROUND(O190/(24*'Vispārīgā informācija'!$D$41)*$N$175,2),""),"")</f>
        <v/>
      </c>
      <c r="O190" s="221" t="str">
        <f t="shared" si="10"/>
        <v/>
      </c>
    </row>
    <row r="191" spans="2:15" ht="15.6" hidden="1" outlineLevel="2" x14ac:dyDescent="0.3">
      <c r="B191" s="109">
        <v>14</v>
      </c>
      <c r="C191" s="295"/>
      <c r="D191" s="295"/>
      <c r="E191" s="296"/>
      <c r="F191" s="297"/>
      <c r="G191" s="295"/>
      <c r="H191" s="30">
        <f t="shared" si="9"/>
        <v>0</v>
      </c>
      <c r="I191" s="295"/>
      <c r="J191" s="30" t="str">
        <f>IF('Cenas aprēķins'!$E$22="Jā",IFERROR(ROUND(O191/(24*'Vispārīgā informācija'!$D$41)*$J$175,2),""),"")</f>
        <v/>
      </c>
      <c r="K191" s="30" t="str">
        <f>IF('Cenas aprēķins'!$F$22="Jā",IFERROR(ROUND(O191/(24*'Vispārīgā informācija'!$D$41)*$K$175,2),""),"")</f>
        <v/>
      </c>
      <c r="L191" s="30" t="str">
        <f>IF('Cenas aprēķins'!$G$22="Jā",IFERROR(ROUND(O191/'Vispārīgā informācija'!$D$41,2),""),"")</f>
        <v/>
      </c>
      <c r="M191" s="30" t="str">
        <f>IF('Cenas aprēķins'!$H$22="Jā",IFERROR(ROUND(H191/I191/12,2),""),"")</f>
        <v/>
      </c>
      <c r="N191" s="31" t="str">
        <f>IF('Cenas aprēķins'!$I$22="Jā",IFERROR(ROUND(O191/(24*'Vispārīgā informācija'!$D$41)*$N$175,2),""),"")</f>
        <v/>
      </c>
      <c r="O191" s="221" t="str">
        <f t="shared" si="10"/>
        <v/>
      </c>
    </row>
    <row r="192" spans="2:15" ht="15.6" hidden="1" outlineLevel="2" x14ac:dyDescent="0.3">
      <c r="B192" s="109">
        <v>15</v>
      </c>
      <c r="C192" s="295"/>
      <c r="D192" s="295"/>
      <c r="E192" s="296"/>
      <c r="F192" s="297"/>
      <c r="G192" s="295"/>
      <c r="H192" s="30">
        <f t="shared" si="9"/>
        <v>0</v>
      </c>
      <c r="I192" s="295"/>
      <c r="J192" s="30" t="str">
        <f>IF('Cenas aprēķins'!$E$22="Jā",IFERROR(ROUND(O192/(24*'Vispārīgā informācija'!$D$41)*$J$175,2),""),"")</f>
        <v/>
      </c>
      <c r="K192" s="30" t="str">
        <f>IF('Cenas aprēķins'!$F$22="Jā",IFERROR(ROUND(O192/(24*'Vispārīgā informācija'!$D$41)*$K$175,2),""),"")</f>
        <v/>
      </c>
      <c r="L192" s="30" t="str">
        <f>IF('Cenas aprēķins'!$G$22="Jā",IFERROR(ROUND(O192/'Vispārīgā informācija'!$D$41,2),""),"")</f>
        <v/>
      </c>
      <c r="M192" s="30" t="str">
        <f>IF('Cenas aprēķins'!$H$22="Jā",IFERROR(ROUND(H192/I192/12,2),""),"")</f>
        <v/>
      </c>
      <c r="N192" s="31" t="str">
        <f>IF('Cenas aprēķins'!$I$22="Jā",IFERROR(ROUND(O192/(24*'Vispārīgā informācija'!$D$41)*$N$175,2),""),"")</f>
        <v/>
      </c>
      <c r="O192" s="221" t="str">
        <f t="shared" si="10"/>
        <v/>
      </c>
    </row>
    <row r="193" spans="2:15" ht="15.6" hidden="1" outlineLevel="2" x14ac:dyDescent="0.3">
      <c r="B193" s="109">
        <v>16</v>
      </c>
      <c r="C193" s="295"/>
      <c r="D193" s="295"/>
      <c r="E193" s="296"/>
      <c r="F193" s="297"/>
      <c r="G193" s="295"/>
      <c r="H193" s="30">
        <f t="shared" si="9"/>
        <v>0</v>
      </c>
      <c r="I193" s="295"/>
      <c r="J193" s="30" t="str">
        <f>IF('Cenas aprēķins'!$E$22="Jā",IFERROR(ROUND(O193/(24*'Vispārīgā informācija'!$D$41)*$J$175,2),""),"")</f>
        <v/>
      </c>
      <c r="K193" s="30" t="str">
        <f>IF('Cenas aprēķins'!$F$22="Jā",IFERROR(ROUND(O193/(24*'Vispārīgā informācija'!$D$41)*$K$175,2),""),"")</f>
        <v/>
      </c>
      <c r="L193" s="30" t="str">
        <f>IF('Cenas aprēķins'!$G$22="Jā",IFERROR(ROUND(O193/'Vispārīgā informācija'!$D$41,2),""),"")</f>
        <v/>
      </c>
      <c r="M193" s="30" t="str">
        <f>IF('Cenas aprēķins'!$H$22="Jā",IFERROR(ROUND(H193/I193/12,2),""),"")</f>
        <v/>
      </c>
      <c r="N193" s="31" t="str">
        <f>IF('Cenas aprēķins'!$I$22="Jā",IFERROR(ROUND(O193/(24*'Vispārīgā informācija'!$D$41)*$N$175,2),""),"")</f>
        <v/>
      </c>
      <c r="O193" s="221" t="str">
        <f t="shared" si="10"/>
        <v/>
      </c>
    </row>
    <row r="194" spans="2:15" ht="15.6" hidden="1" outlineLevel="2" x14ac:dyDescent="0.3">
      <c r="B194" s="109">
        <v>17</v>
      </c>
      <c r="C194" s="295"/>
      <c r="D194" s="295"/>
      <c r="E194" s="296"/>
      <c r="F194" s="297"/>
      <c r="G194" s="295"/>
      <c r="H194" s="30">
        <f t="shared" si="9"/>
        <v>0</v>
      </c>
      <c r="I194" s="295"/>
      <c r="J194" s="30" t="str">
        <f>IF('Cenas aprēķins'!$E$22="Jā",IFERROR(ROUND(O194/(24*'Vispārīgā informācija'!$D$41)*$J$175,2),""),"")</f>
        <v/>
      </c>
      <c r="K194" s="30" t="str">
        <f>IF('Cenas aprēķins'!$F$22="Jā",IFERROR(ROUND(O194/(24*'Vispārīgā informācija'!$D$41)*$K$175,2),""),"")</f>
        <v/>
      </c>
      <c r="L194" s="30" t="str">
        <f>IF('Cenas aprēķins'!$G$22="Jā",IFERROR(ROUND(O194/'Vispārīgā informācija'!$D$41,2),""),"")</f>
        <v/>
      </c>
      <c r="M194" s="30" t="str">
        <f>IF('Cenas aprēķins'!$H$22="Jā",IFERROR(ROUND(H194/I194/12,2),""),"")</f>
        <v/>
      </c>
      <c r="N194" s="31" t="str">
        <f>IF('Cenas aprēķins'!$I$22="Jā",IFERROR(ROUND(O194/(24*'Vispārīgā informācija'!$D$41)*$N$175,2),""),"")</f>
        <v/>
      </c>
      <c r="O194" s="221" t="str">
        <f t="shared" si="10"/>
        <v/>
      </c>
    </row>
    <row r="195" spans="2:15" ht="15.6" hidden="1" outlineLevel="2" x14ac:dyDescent="0.3">
      <c r="B195" s="109">
        <v>18</v>
      </c>
      <c r="C195" s="295"/>
      <c r="D195" s="295"/>
      <c r="E195" s="296"/>
      <c r="F195" s="297"/>
      <c r="G195" s="295"/>
      <c r="H195" s="30">
        <f t="shared" si="9"/>
        <v>0</v>
      </c>
      <c r="I195" s="295"/>
      <c r="J195" s="30" t="str">
        <f>IF('Cenas aprēķins'!$E$22="Jā",IFERROR(ROUND(O195/(24*'Vispārīgā informācija'!$D$41)*$J$175,2),""),"")</f>
        <v/>
      </c>
      <c r="K195" s="30" t="str">
        <f>IF('Cenas aprēķins'!$F$22="Jā",IFERROR(ROUND(O195/(24*'Vispārīgā informācija'!$D$41)*$K$175,2),""),"")</f>
        <v/>
      </c>
      <c r="L195" s="30" t="str">
        <f>IF('Cenas aprēķins'!$G$22="Jā",IFERROR(ROUND(O195/'Vispārīgā informācija'!$D$41,2),""),"")</f>
        <v/>
      </c>
      <c r="M195" s="30" t="str">
        <f>IF('Cenas aprēķins'!$H$22="Jā",IFERROR(ROUND(H195/I195/12,2),""),"")</f>
        <v/>
      </c>
      <c r="N195" s="31" t="str">
        <f>IF('Cenas aprēķins'!$I$22="Jā",IFERROR(ROUND(O195/(24*'Vispārīgā informācija'!$D$41)*$N$175,2),""),"")</f>
        <v/>
      </c>
      <c r="O195" s="221" t="str">
        <f t="shared" si="10"/>
        <v/>
      </c>
    </row>
    <row r="196" spans="2:15" ht="15.6" hidden="1" outlineLevel="2" x14ac:dyDescent="0.3">
      <c r="B196" s="109">
        <v>19</v>
      </c>
      <c r="C196" s="295"/>
      <c r="D196" s="295"/>
      <c r="E196" s="296"/>
      <c r="F196" s="297"/>
      <c r="G196" s="295"/>
      <c r="H196" s="30">
        <f t="shared" si="9"/>
        <v>0</v>
      </c>
      <c r="I196" s="295"/>
      <c r="J196" s="30" t="str">
        <f>IF('Cenas aprēķins'!$E$22="Jā",IFERROR(ROUND(O196/(24*'Vispārīgā informācija'!$D$41)*$J$175,2),""),"")</f>
        <v/>
      </c>
      <c r="K196" s="30" t="str">
        <f>IF('Cenas aprēķins'!$F$22="Jā",IFERROR(ROUND(O196/(24*'Vispārīgā informācija'!$D$41)*$K$175,2),""),"")</f>
        <v/>
      </c>
      <c r="L196" s="30" t="str">
        <f>IF('Cenas aprēķins'!$G$22="Jā",IFERROR(ROUND(O196/'Vispārīgā informācija'!$D$41,2),""),"")</f>
        <v/>
      </c>
      <c r="M196" s="30" t="str">
        <f>IF('Cenas aprēķins'!$H$22="Jā",IFERROR(ROUND(H196/I196/12,2),""),"")</f>
        <v/>
      </c>
      <c r="N196" s="31" t="str">
        <f>IF('Cenas aprēķins'!$I$22="Jā",IFERROR(ROUND(O196/(24*'Vispārīgā informācija'!$D$41)*$N$175,2),""),"")</f>
        <v/>
      </c>
      <c r="O196" s="221" t="str">
        <f t="shared" si="10"/>
        <v/>
      </c>
    </row>
    <row r="197" spans="2:15" ht="15.6" outlineLevel="1" collapsed="1" x14ac:dyDescent="0.3">
      <c r="B197" s="109">
        <v>20</v>
      </c>
      <c r="C197" s="295"/>
      <c r="D197" s="295"/>
      <c r="E197" s="296"/>
      <c r="F197" s="297"/>
      <c r="G197" s="295"/>
      <c r="H197" s="30">
        <f t="shared" si="9"/>
        <v>0</v>
      </c>
      <c r="I197" s="295"/>
      <c r="J197" s="30" t="str">
        <f>IF('Cenas aprēķins'!$E$22="Jā",IFERROR(ROUND(O197/(24*'Vispārīgā informācija'!$D$41)*$J$175,2),""),"")</f>
        <v/>
      </c>
      <c r="K197" s="30" t="str">
        <f>IF('Cenas aprēķins'!$F$22="Jā",IFERROR(ROUND(O197/(24*'Vispārīgā informācija'!$D$41)*$K$175,2),""),"")</f>
        <v/>
      </c>
      <c r="L197" s="30" t="str">
        <f>IF('Cenas aprēķins'!$G$22="Jā",IFERROR(ROUND(O197/'Vispārīgā informācija'!$D$41,2),""),"")</f>
        <v/>
      </c>
      <c r="M197" s="30" t="str">
        <f>IF('Cenas aprēķins'!$H$22="Jā",IFERROR(ROUND(H197/I197/12,2),""),"")</f>
        <v/>
      </c>
      <c r="N197" s="31" t="str">
        <f>IF('Cenas aprēķins'!$I$22="Jā",IFERROR(ROUND(O197/(24*'Vispārīgā informācija'!$D$41)*$N$175,2),""),"")</f>
        <v/>
      </c>
      <c r="O197" s="221" t="str">
        <f t="shared" si="10"/>
        <v/>
      </c>
    </row>
    <row r="198" spans="2:15" ht="15.6" hidden="1" outlineLevel="2" x14ac:dyDescent="0.3">
      <c r="B198" s="109">
        <v>21</v>
      </c>
      <c r="C198" s="295"/>
      <c r="D198" s="295"/>
      <c r="E198" s="296"/>
      <c r="F198" s="297"/>
      <c r="G198" s="295"/>
      <c r="H198" s="30">
        <f t="shared" si="9"/>
        <v>0</v>
      </c>
      <c r="I198" s="295"/>
      <c r="J198" s="30" t="str">
        <f>IF('Cenas aprēķins'!$E$22="Jā",IFERROR(ROUND(O198/(24*'Vispārīgā informācija'!$D$41)*$J$175,2),""),"")</f>
        <v/>
      </c>
      <c r="K198" s="30" t="str">
        <f>IF('Cenas aprēķins'!$F$22="Jā",IFERROR(ROUND(O198/(24*'Vispārīgā informācija'!$D$41)*$K$175,2),""),"")</f>
        <v/>
      </c>
      <c r="L198" s="30" t="str">
        <f>IF('Cenas aprēķins'!$G$22="Jā",IFERROR(ROUND(O198/'Vispārīgā informācija'!$D$41,2),""),"")</f>
        <v/>
      </c>
      <c r="M198" s="30" t="str">
        <f>IF('Cenas aprēķins'!$H$22="Jā",IFERROR(ROUND(H198/I198/12,2),""),"")</f>
        <v/>
      </c>
      <c r="N198" s="31" t="str">
        <f>IF('Cenas aprēķins'!$I$22="Jā",IFERROR(ROUND(O198/(24*'Vispārīgā informācija'!$D$41)*$N$175,2),""),"")</f>
        <v/>
      </c>
      <c r="O198" s="221" t="str">
        <f t="shared" si="10"/>
        <v/>
      </c>
    </row>
    <row r="199" spans="2:15" ht="15.6" hidden="1" outlineLevel="2" x14ac:dyDescent="0.3">
      <c r="B199" s="109">
        <v>22</v>
      </c>
      <c r="C199" s="295"/>
      <c r="D199" s="295"/>
      <c r="E199" s="296"/>
      <c r="F199" s="297"/>
      <c r="G199" s="295"/>
      <c r="H199" s="30">
        <f t="shared" si="9"/>
        <v>0</v>
      </c>
      <c r="I199" s="295"/>
      <c r="J199" s="30" t="str">
        <f>IF('Cenas aprēķins'!$E$22="Jā",IFERROR(ROUND(O199/(24*'Vispārīgā informācija'!$D$41)*$J$175,2),""),"")</f>
        <v/>
      </c>
      <c r="K199" s="30" t="str">
        <f>IF('Cenas aprēķins'!$F$22="Jā",IFERROR(ROUND(O199/(24*'Vispārīgā informācija'!$D$41)*$K$175,2),""),"")</f>
        <v/>
      </c>
      <c r="L199" s="30" t="str">
        <f>IF('Cenas aprēķins'!$G$22="Jā",IFERROR(ROUND(O199/'Vispārīgā informācija'!$D$41,2),""),"")</f>
        <v/>
      </c>
      <c r="M199" s="30" t="str">
        <f>IF('Cenas aprēķins'!$H$22="Jā",IFERROR(ROUND(H199/I199/12,2),""),"")</f>
        <v/>
      </c>
      <c r="N199" s="31" t="str">
        <f>IF('Cenas aprēķins'!$I$22="Jā",IFERROR(ROUND(O199/(24*'Vispārīgā informācija'!$D$41)*$N$175,2),""),"")</f>
        <v/>
      </c>
      <c r="O199" s="221" t="str">
        <f t="shared" si="10"/>
        <v/>
      </c>
    </row>
    <row r="200" spans="2:15" ht="15.6" hidden="1" outlineLevel="2" x14ac:dyDescent="0.3">
      <c r="B200" s="109">
        <v>23</v>
      </c>
      <c r="C200" s="295"/>
      <c r="D200" s="295"/>
      <c r="E200" s="296"/>
      <c r="F200" s="297"/>
      <c r="G200" s="295"/>
      <c r="H200" s="30">
        <f t="shared" si="9"/>
        <v>0</v>
      </c>
      <c r="I200" s="295"/>
      <c r="J200" s="30" t="str">
        <f>IF('Cenas aprēķins'!$E$22="Jā",IFERROR(ROUND(O200/(24*'Vispārīgā informācija'!$D$41)*$J$175,2),""),"")</f>
        <v/>
      </c>
      <c r="K200" s="30" t="str">
        <f>IF('Cenas aprēķins'!$F$22="Jā",IFERROR(ROUND(O200/(24*'Vispārīgā informācija'!$D$41)*$K$175,2),""),"")</f>
        <v/>
      </c>
      <c r="L200" s="30" t="str">
        <f>IF('Cenas aprēķins'!$G$22="Jā",IFERROR(ROUND(O200/'Vispārīgā informācija'!$D$41,2),""),"")</f>
        <v/>
      </c>
      <c r="M200" s="30" t="str">
        <f>IF('Cenas aprēķins'!$H$22="Jā",IFERROR(ROUND(H200/I200/12,2),""),"")</f>
        <v/>
      </c>
      <c r="N200" s="31" t="str">
        <f>IF('Cenas aprēķins'!$I$22="Jā",IFERROR(ROUND(O200/(24*'Vispārīgā informācija'!$D$41)*$N$175,2),""),"")</f>
        <v/>
      </c>
      <c r="O200" s="221" t="str">
        <f t="shared" si="10"/>
        <v/>
      </c>
    </row>
    <row r="201" spans="2:15" ht="15.6" hidden="1" outlineLevel="2" x14ac:dyDescent="0.3">
      <c r="B201" s="109">
        <v>24</v>
      </c>
      <c r="C201" s="295"/>
      <c r="D201" s="295"/>
      <c r="E201" s="296"/>
      <c r="F201" s="297"/>
      <c r="G201" s="295"/>
      <c r="H201" s="30">
        <f t="shared" si="9"/>
        <v>0</v>
      </c>
      <c r="I201" s="295"/>
      <c r="J201" s="30" t="str">
        <f>IF('Cenas aprēķins'!$E$22="Jā",IFERROR(ROUND(O201/(24*'Vispārīgā informācija'!$D$41)*$J$175,2),""),"")</f>
        <v/>
      </c>
      <c r="K201" s="30" t="str">
        <f>IF('Cenas aprēķins'!$F$22="Jā",IFERROR(ROUND(O201/(24*'Vispārīgā informācija'!$D$41)*$K$175,2),""),"")</f>
        <v/>
      </c>
      <c r="L201" s="30" t="str">
        <f>IF('Cenas aprēķins'!$G$22="Jā",IFERROR(ROUND(O201/'Vispārīgā informācija'!$D$41,2),""),"")</f>
        <v/>
      </c>
      <c r="M201" s="30" t="str">
        <f>IF('Cenas aprēķins'!$H$22="Jā",IFERROR(ROUND(H201/I201/12,2),""),"")</f>
        <v/>
      </c>
      <c r="N201" s="31" t="str">
        <f>IF('Cenas aprēķins'!$I$22="Jā",IFERROR(ROUND(O201/(24*'Vispārīgā informācija'!$D$41)*$N$175,2),""),"")</f>
        <v/>
      </c>
      <c r="O201" s="221" t="str">
        <f t="shared" si="10"/>
        <v/>
      </c>
    </row>
    <row r="202" spans="2:15" ht="15.6" hidden="1" outlineLevel="2" x14ac:dyDescent="0.3">
      <c r="B202" s="109">
        <v>25</v>
      </c>
      <c r="C202" s="295"/>
      <c r="D202" s="295"/>
      <c r="E202" s="296"/>
      <c r="F202" s="297"/>
      <c r="G202" s="295"/>
      <c r="H202" s="30">
        <f t="shared" si="9"/>
        <v>0</v>
      </c>
      <c r="I202" s="295"/>
      <c r="J202" s="30" t="str">
        <f>IF('Cenas aprēķins'!$E$22="Jā",IFERROR(ROUND(O202/(24*'Vispārīgā informācija'!$D$41)*$J$175,2),""),"")</f>
        <v/>
      </c>
      <c r="K202" s="30" t="str">
        <f>IF('Cenas aprēķins'!$F$22="Jā",IFERROR(ROUND(O202/(24*'Vispārīgā informācija'!$D$41)*$K$175,2),""),"")</f>
        <v/>
      </c>
      <c r="L202" s="30" t="str">
        <f>IF('Cenas aprēķins'!$G$22="Jā",IFERROR(ROUND(O202/'Vispārīgā informācija'!$D$41,2),""),"")</f>
        <v/>
      </c>
      <c r="M202" s="30" t="str">
        <f>IF('Cenas aprēķins'!$H$22="Jā",IFERROR(ROUND(H202/I202/12,2),""),"")</f>
        <v/>
      </c>
      <c r="N202" s="31" t="str">
        <f>IF('Cenas aprēķins'!$I$22="Jā",IFERROR(ROUND(O202/(24*'Vispārīgā informācija'!$D$41)*$N$175,2),""),"")</f>
        <v/>
      </c>
      <c r="O202" s="221" t="str">
        <f t="shared" si="10"/>
        <v/>
      </c>
    </row>
    <row r="203" spans="2:15" ht="15.6" hidden="1" outlineLevel="2" x14ac:dyDescent="0.3">
      <c r="B203" s="109">
        <v>26</v>
      </c>
      <c r="C203" s="295"/>
      <c r="D203" s="295"/>
      <c r="E203" s="296"/>
      <c r="F203" s="297"/>
      <c r="G203" s="295"/>
      <c r="H203" s="30">
        <f t="shared" si="9"/>
        <v>0</v>
      </c>
      <c r="I203" s="295"/>
      <c r="J203" s="30" t="str">
        <f>IF('Cenas aprēķins'!$E$22="Jā",IFERROR(ROUND(O203/(24*'Vispārīgā informācija'!$D$41)*$J$175,2),""),"")</f>
        <v/>
      </c>
      <c r="K203" s="30" t="str">
        <f>IF('Cenas aprēķins'!$F$22="Jā",IFERROR(ROUND(O203/(24*'Vispārīgā informācija'!$D$41)*$K$175,2),""),"")</f>
        <v/>
      </c>
      <c r="L203" s="30" t="str">
        <f>IF('Cenas aprēķins'!$G$22="Jā",IFERROR(ROUND(O203/'Vispārīgā informācija'!$D$41,2),""),"")</f>
        <v/>
      </c>
      <c r="M203" s="30" t="str">
        <f>IF('Cenas aprēķins'!$H$22="Jā",IFERROR(ROUND(H203/I203/12,2),""),"")</f>
        <v/>
      </c>
      <c r="N203" s="31" t="str">
        <f>IF('Cenas aprēķins'!$I$22="Jā",IFERROR(ROUND(O203/(24*'Vispārīgā informācija'!$D$41)*$N$175,2),""),"")</f>
        <v/>
      </c>
      <c r="O203" s="221" t="str">
        <f t="shared" si="10"/>
        <v/>
      </c>
    </row>
    <row r="204" spans="2:15" ht="15.6" hidden="1" outlineLevel="2" x14ac:dyDescent="0.3">
      <c r="B204" s="109">
        <v>27</v>
      </c>
      <c r="C204" s="295"/>
      <c r="D204" s="295"/>
      <c r="E204" s="296"/>
      <c r="F204" s="297"/>
      <c r="G204" s="295"/>
      <c r="H204" s="30">
        <f t="shared" si="9"/>
        <v>0</v>
      </c>
      <c r="I204" s="295"/>
      <c r="J204" s="30" t="str">
        <f>IF('Cenas aprēķins'!$E$22="Jā",IFERROR(ROUND(O204/(24*'Vispārīgā informācija'!$D$41)*$J$175,2),""),"")</f>
        <v/>
      </c>
      <c r="K204" s="30" t="str">
        <f>IF('Cenas aprēķins'!$F$22="Jā",IFERROR(ROUND(O204/(24*'Vispārīgā informācija'!$D$41)*$K$175,2),""),"")</f>
        <v/>
      </c>
      <c r="L204" s="30" t="str">
        <f>IF('Cenas aprēķins'!$G$22="Jā",IFERROR(ROUND(O204/'Vispārīgā informācija'!$D$41,2),""),"")</f>
        <v/>
      </c>
      <c r="M204" s="30" t="str">
        <f>IF('Cenas aprēķins'!$H$22="Jā",IFERROR(ROUND(H204/I204/12,2),""),"")</f>
        <v/>
      </c>
      <c r="N204" s="31" t="str">
        <f>IF('Cenas aprēķins'!$I$22="Jā",IFERROR(ROUND(O204/(24*'Vispārīgā informācija'!$D$41)*$N$175,2),""),"")</f>
        <v/>
      </c>
      <c r="O204" s="221" t="str">
        <f t="shared" si="10"/>
        <v/>
      </c>
    </row>
    <row r="205" spans="2:15" ht="15.6" hidden="1" outlineLevel="2" x14ac:dyDescent="0.3">
      <c r="B205" s="109">
        <v>28</v>
      </c>
      <c r="C205" s="295"/>
      <c r="D205" s="295"/>
      <c r="E205" s="296"/>
      <c r="F205" s="297"/>
      <c r="G205" s="295"/>
      <c r="H205" s="30">
        <f t="shared" si="9"/>
        <v>0</v>
      </c>
      <c r="I205" s="295"/>
      <c r="J205" s="30" t="str">
        <f>IF('Cenas aprēķins'!$E$22="Jā",IFERROR(ROUND(O205/(24*'Vispārīgā informācija'!$D$41)*$J$175,2),""),"")</f>
        <v/>
      </c>
      <c r="K205" s="30" t="str">
        <f>IF('Cenas aprēķins'!$F$22="Jā",IFERROR(ROUND(O205/(24*'Vispārīgā informācija'!$D$41)*$K$175,2),""),"")</f>
        <v/>
      </c>
      <c r="L205" s="30" t="str">
        <f>IF('Cenas aprēķins'!$G$22="Jā",IFERROR(ROUND(O205/'Vispārīgā informācija'!$D$41,2),""),"")</f>
        <v/>
      </c>
      <c r="M205" s="30" t="str">
        <f>IF('Cenas aprēķins'!$H$22="Jā",IFERROR(ROUND(H205/I205/12,2),""),"")</f>
        <v/>
      </c>
      <c r="N205" s="31" t="str">
        <f>IF('Cenas aprēķins'!$I$22="Jā",IFERROR(ROUND(O205/(24*'Vispārīgā informācija'!$D$41)*$N$175,2),""),"")</f>
        <v/>
      </c>
      <c r="O205" s="221" t="str">
        <f t="shared" si="10"/>
        <v/>
      </c>
    </row>
    <row r="206" spans="2:15" ht="15.6" hidden="1" outlineLevel="2" x14ac:dyDescent="0.3">
      <c r="B206" s="109">
        <v>29</v>
      </c>
      <c r="C206" s="295"/>
      <c r="D206" s="295"/>
      <c r="E206" s="296"/>
      <c r="F206" s="297"/>
      <c r="G206" s="295"/>
      <c r="H206" s="30">
        <f t="shared" si="9"/>
        <v>0</v>
      </c>
      <c r="I206" s="295"/>
      <c r="J206" s="30" t="str">
        <f>IF('Cenas aprēķins'!$E$22="Jā",IFERROR(ROUND(O206/(24*'Vispārīgā informācija'!$D$41)*$J$175,2),""),"")</f>
        <v/>
      </c>
      <c r="K206" s="30" t="str">
        <f>IF('Cenas aprēķins'!$F$22="Jā",IFERROR(ROUND(O206/(24*'Vispārīgā informācija'!$D$41)*$K$175,2),""),"")</f>
        <v/>
      </c>
      <c r="L206" s="30" t="str">
        <f>IF('Cenas aprēķins'!$G$22="Jā",IFERROR(ROUND(O206/'Vispārīgā informācija'!$D$41,2),""),"")</f>
        <v/>
      </c>
      <c r="M206" s="30" t="str">
        <f>IF('Cenas aprēķins'!$H$22="Jā",IFERROR(ROUND(H206/I206/12,2),""),"")</f>
        <v/>
      </c>
      <c r="N206" s="31" t="str">
        <f>IF('Cenas aprēķins'!$I$22="Jā",IFERROR(ROUND(O206/(24*'Vispārīgā informācija'!$D$41)*$N$175,2),""),"")</f>
        <v/>
      </c>
      <c r="O206" s="221" t="str">
        <f t="shared" si="10"/>
        <v/>
      </c>
    </row>
    <row r="207" spans="2:15" ht="15.6" outlineLevel="1" collapsed="1" x14ac:dyDescent="0.3">
      <c r="B207" s="109">
        <v>30</v>
      </c>
      <c r="C207" s="295"/>
      <c r="D207" s="295"/>
      <c r="E207" s="296"/>
      <c r="F207" s="297"/>
      <c r="G207" s="295"/>
      <c r="H207" s="30">
        <f t="shared" si="9"/>
        <v>0</v>
      </c>
      <c r="I207" s="295"/>
      <c r="J207" s="30" t="str">
        <f>IF('Cenas aprēķins'!$E$22="Jā",IFERROR(ROUND(O207/(24*'Vispārīgā informācija'!$D$41)*$J$175,2),""),"")</f>
        <v/>
      </c>
      <c r="K207" s="30" t="str">
        <f>IF('Cenas aprēķins'!$F$22="Jā",IFERROR(ROUND(O207/(24*'Vispārīgā informācija'!$D$41)*$K$175,2),""),"")</f>
        <v/>
      </c>
      <c r="L207" s="30" t="str">
        <f>IF('Cenas aprēķins'!$G$22="Jā",IFERROR(ROUND(O207/'Vispārīgā informācija'!$D$41,2),""),"")</f>
        <v/>
      </c>
      <c r="M207" s="30" t="str">
        <f>IF('Cenas aprēķins'!$H$22="Jā",IFERROR(ROUND(H207/I207/12,2),""),"")</f>
        <v/>
      </c>
      <c r="N207" s="31" t="str">
        <f>IF('Cenas aprēķins'!$I$22="Jā",IFERROR(ROUND(O207/(24*'Vispārīgā informācija'!$D$41)*$N$175,2),""),"")</f>
        <v/>
      </c>
      <c r="O207" s="221" t="str">
        <f t="shared" si="10"/>
        <v/>
      </c>
    </row>
    <row r="208" spans="2:15" ht="15.6" hidden="1" outlineLevel="2" x14ac:dyDescent="0.3">
      <c r="B208" s="109">
        <v>31</v>
      </c>
      <c r="C208" s="295"/>
      <c r="D208" s="295"/>
      <c r="E208" s="296"/>
      <c r="F208" s="297"/>
      <c r="G208" s="295"/>
      <c r="H208" s="30">
        <f t="shared" si="9"/>
        <v>0</v>
      </c>
      <c r="I208" s="295"/>
      <c r="J208" s="30" t="str">
        <f>IF('Cenas aprēķins'!$E$22="Jā",IFERROR(ROUND(O208/(24*'Vispārīgā informācija'!$D$41)*$J$175,2),""),"")</f>
        <v/>
      </c>
      <c r="K208" s="30" t="str">
        <f>IF('Cenas aprēķins'!$F$22="Jā",IFERROR(ROUND(O208/(24*'Vispārīgā informācija'!$D$41)*$K$175,2),""),"")</f>
        <v/>
      </c>
      <c r="L208" s="30" t="str">
        <f>IF('Cenas aprēķins'!$G$22="Jā",IFERROR(ROUND(O208/'Vispārīgā informācija'!$D$41,2),""),"")</f>
        <v/>
      </c>
      <c r="M208" s="30" t="str">
        <f>IF('Cenas aprēķins'!$H$22="Jā",IFERROR(ROUND(H208/I208/12,2),""),"")</f>
        <v/>
      </c>
      <c r="N208" s="31" t="str">
        <f>IF('Cenas aprēķins'!$I$22="Jā",IFERROR(ROUND(O208/(24*'Vispārīgā informācija'!$D$41)*$N$175,2),""),"")</f>
        <v/>
      </c>
      <c r="O208" s="221" t="str">
        <f t="shared" si="10"/>
        <v/>
      </c>
    </row>
    <row r="209" spans="2:15" ht="15.6" hidden="1" outlineLevel="2" x14ac:dyDescent="0.3">
      <c r="B209" s="109">
        <v>32</v>
      </c>
      <c r="C209" s="295"/>
      <c r="D209" s="295"/>
      <c r="E209" s="296"/>
      <c r="F209" s="297"/>
      <c r="G209" s="295"/>
      <c r="H209" s="30">
        <f t="shared" si="9"/>
        <v>0</v>
      </c>
      <c r="I209" s="295"/>
      <c r="J209" s="30" t="str">
        <f>IF('Cenas aprēķins'!$E$22="Jā",IFERROR(ROUND(O209/(24*'Vispārīgā informācija'!$D$41)*$J$175,2),""),"")</f>
        <v/>
      </c>
      <c r="K209" s="30" t="str">
        <f>IF('Cenas aprēķins'!$F$22="Jā",IFERROR(ROUND(O209/(24*'Vispārīgā informācija'!$D$41)*$K$175,2),""),"")</f>
        <v/>
      </c>
      <c r="L209" s="30" t="str">
        <f>IF('Cenas aprēķins'!$G$22="Jā",IFERROR(ROUND(O209/'Vispārīgā informācija'!$D$41,2),""),"")</f>
        <v/>
      </c>
      <c r="M209" s="30" t="str">
        <f>IF('Cenas aprēķins'!$H$22="Jā",IFERROR(ROUND(H209/I209/12,2),""),"")</f>
        <v/>
      </c>
      <c r="N209" s="31" t="str">
        <f>IF('Cenas aprēķins'!$I$22="Jā",IFERROR(ROUND(O209/(24*'Vispārīgā informācija'!$D$41)*$N$175,2),""),"")</f>
        <v/>
      </c>
      <c r="O209" s="221" t="str">
        <f t="shared" si="10"/>
        <v/>
      </c>
    </row>
    <row r="210" spans="2:15" ht="15.6" hidden="1" outlineLevel="2" x14ac:dyDescent="0.3">
      <c r="B210" s="109">
        <v>33</v>
      </c>
      <c r="C210" s="295"/>
      <c r="D210" s="295"/>
      <c r="E210" s="296"/>
      <c r="F210" s="297"/>
      <c r="G210" s="295"/>
      <c r="H210" s="30">
        <f t="shared" si="9"/>
        <v>0</v>
      </c>
      <c r="I210" s="295"/>
      <c r="J210" s="30" t="str">
        <f>IF('Cenas aprēķins'!$E$22="Jā",IFERROR(ROUND(O210/(24*'Vispārīgā informācija'!$D$41)*$J$175,2),""),"")</f>
        <v/>
      </c>
      <c r="K210" s="30" t="str">
        <f>IF('Cenas aprēķins'!$F$22="Jā",IFERROR(ROUND(O210/(24*'Vispārīgā informācija'!$D$41)*$K$175,2),""),"")</f>
        <v/>
      </c>
      <c r="L210" s="30" t="str">
        <f>IF('Cenas aprēķins'!$G$22="Jā",IFERROR(ROUND(O210/'Vispārīgā informācija'!$D$41,2),""),"")</f>
        <v/>
      </c>
      <c r="M210" s="30" t="str">
        <f>IF('Cenas aprēķins'!$H$22="Jā",IFERROR(ROUND(H210/I210/12,2),""),"")</f>
        <v/>
      </c>
      <c r="N210" s="31" t="str">
        <f>IF('Cenas aprēķins'!$I$22="Jā",IFERROR(ROUND(O210/(24*'Vispārīgā informācija'!$D$41)*$N$175,2),""),"")</f>
        <v/>
      </c>
      <c r="O210" s="221" t="str">
        <f t="shared" si="10"/>
        <v/>
      </c>
    </row>
    <row r="211" spans="2:15" ht="15.6" hidden="1" outlineLevel="2" x14ac:dyDescent="0.3">
      <c r="B211" s="109">
        <v>34</v>
      </c>
      <c r="C211" s="292"/>
      <c r="D211" s="292"/>
      <c r="E211" s="293"/>
      <c r="F211" s="294"/>
      <c r="G211" s="292"/>
      <c r="H211" s="30">
        <f t="shared" si="9"/>
        <v>0</v>
      </c>
      <c r="I211" s="292"/>
      <c r="J211" s="30" t="str">
        <f>IF('Cenas aprēķins'!$E$22="Jā",IFERROR(ROUND(O211/(24*'Vispārīgā informācija'!$D$41)*$J$175,2),""),"")</f>
        <v/>
      </c>
      <c r="K211" s="30" t="str">
        <f>IF('Cenas aprēķins'!$F$22="Jā",IFERROR(ROUND(O211/(24*'Vispārīgā informācija'!$D$41)*$K$175,2),""),"")</f>
        <v/>
      </c>
      <c r="L211" s="30" t="str">
        <f>IF('Cenas aprēķins'!$G$22="Jā",IFERROR(ROUND(O211/'Vispārīgā informācija'!$D$41,2),""),"")</f>
        <v/>
      </c>
      <c r="M211" s="30" t="str">
        <f>IF('Cenas aprēķins'!$H$22="Jā",IFERROR(ROUND(H211/I211/12,2),""),"")</f>
        <v/>
      </c>
      <c r="N211" s="31" t="str">
        <f>IF('Cenas aprēķins'!$I$22="Jā",IFERROR(ROUND(O211/(24*'Vispārīgā informācija'!$D$41)*$N$175,2),""),"")</f>
        <v/>
      </c>
      <c r="O211" s="221" t="str">
        <f t="shared" si="10"/>
        <v/>
      </c>
    </row>
    <row r="212" spans="2:15" ht="15.6" hidden="1" outlineLevel="2" x14ac:dyDescent="0.3">
      <c r="B212" s="109">
        <v>35</v>
      </c>
      <c r="C212" s="292"/>
      <c r="D212" s="292"/>
      <c r="E212" s="293"/>
      <c r="F212" s="294"/>
      <c r="G212" s="292"/>
      <c r="H212" s="30">
        <f t="shared" si="9"/>
        <v>0</v>
      </c>
      <c r="I212" s="182"/>
      <c r="J212" s="30" t="str">
        <f>IF('Cenas aprēķins'!$E$22="Jā",IFERROR(ROUND(O212/(24*'Vispārīgā informācija'!$D$41)*$J$175,2),""),"")</f>
        <v/>
      </c>
      <c r="K212" s="30" t="str">
        <f>IF('Cenas aprēķins'!$F$22="Jā",IFERROR(ROUND(O212/(24*'Vispārīgā informācija'!$D$41)*$K$175,2),""),"")</f>
        <v/>
      </c>
      <c r="L212" s="30" t="str">
        <f>IF('Cenas aprēķins'!$G$22="Jā",IFERROR(ROUND(O212/'Vispārīgā informācija'!$D$41,2),""),"")</f>
        <v/>
      </c>
      <c r="M212" s="30" t="str">
        <f>IF('Cenas aprēķins'!$H$22="Jā",IFERROR(ROUND(H212/I212/12,2),""),"")</f>
        <v/>
      </c>
      <c r="N212" s="31" t="str">
        <f>IF('Cenas aprēķins'!$I$22="Jā",IFERROR(ROUND(O212/(24*'Vispārīgā informācija'!$D$41)*$N$175,2),""),"")</f>
        <v/>
      </c>
      <c r="O212" s="221" t="str">
        <f t="shared" si="10"/>
        <v/>
      </c>
    </row>
    <row r="213" spans="2:15" ht="15.6" hidden="1" outlineLevel="2" x14ac:dyDescent="0.3">
      <c r="B213" s="109">
        <v>36</v>
      </c>
      <c r="C213" s="292"/>
      <c r="D213" s="292"/>
      <c r="E213" s="293"/>
      <c r="F213" s="294"/>
      <c r="G213" s="292"/>
      <c r="H213" s="30">
        <f t="shared" si="9"/>
        <v>0</v>
      </c>
      <c r="I213" s="182"/>
      <c r="J213" s="30" t="str">
        <f>IF('Cenas aprēķins'!$E$22="Jā",IFERROR(ROUND(O213/(24*'Vispārīgā informācija'!$D$41)*$J$175,2),""),"")</f>
        <v/>
      </c>
      <c r="K213" s="30" t="str">
        <f>IF('Cenas aprēķins'!$F$22="Jā",IFERROR(ROUND(O213/(24*'Vispārīgā informācija'!$D$41)*$K$175,2),""),"")</f>
        <v/>
      </c>
      <c r="L213" s="30" t="str">
        <f>IF('Cenas aprēķins'!$G$22="Jā",IFERROR(ROUND(O213/'Vispārīgā informācija'!$D$41,2),""),"")</f>
        <v/>
      </c>
      <c r="M213" s="30" t="str">
        <f>IF('Cenas aprēķins'!$H$22="Jā",IFERROR(ROUND(H213/I213/12,2),""),"")</f>
        <v/>
      </c>
      <c r="N213" s="31" t="str">
        <f>IF('Cenas aprēķins'!$I$22="Jā",IFERROR(ROUND(O213/(24*'Vispārīgā informācija'!$D$41)*$N$175,2),""),"")</f>
        <v/>
      </c>
      <c r="O213" s="221" t="str">
        <f t="shared" si="10"/>
        <v/>
      </c>
    </row>
    <row r="214" spans="2:15" ht="15.6" hidden="1" outlineLevel="2" x14ac:dyDescent="0.3">
      <c r="B214" s="109">
        <v>37</v>
      </c>
      <c r="C214" s="292"/>
      <c r="D214" s="292"/>
      <c r="E214" s="293"/>
      <c r="F214" s="294"/>
      <c r="G214" s="292"/>
      <c r="H214" s="30">
        <f t="shared" si="9"/>
        <v>0</v>
      </c>
      <c r="I214" s="182"/>
      <c r="J214" s="30" t="str">
        <f>IF('Cenas aprēķins'!$E$22="Jā",IFERROR(ROUND(O214/(24*'Vispārīgā informācija'!$D$41)*$J$175,2),""),"")</f>
        <v/>
      </c>
      <c r="K214" s="30" t="str">
        <f>IF('Cenas aprēķins'!$F$22="Jā",IFERROR(ROUND(O214/(24*'Vispārīgā informācija'!$D$41)*$K$175,2),""),"")</f>
        <v/>
      </c>
      <c r="L214" s="30" t="str">
        <f>IF('Cenas aprēķins'!$G$22="Jā",IFERROR(ROUND(O214/'Vispārīgā informācija'!$D$41,2),""),"")</f>
        <v/>
      </c>
      <c r="M214" s="30" t="str">
        <f>IF('Cenas aprēķins'!$H$22="Jā",IFERROR(ROUND(H214/I214/12,2),""),"")</f>
        <v/>
      </c>
      <c r="N214" s="31" t="str">
        <f>IF('Cenas aprēķins'!$I$22="Jā",IFERROR(ROUND(O214/(24*'Vispārīgā informācija'!$D$41)*$N$175,2),""),"")</f>
        <v/>
      </c>
      <c r="O214" s="221" t="str">
        <f t="shared" si="10"/>
        <v/>
      </c>
    </row>
    <row r="215" spans="2:15" ht="15.6" hidden="1" outlineLevel="2" x14ac:dyDescent="0.3">
      <c r="B215" s="109">
        <v>38</v>
      </c>
      <c r="C215" s="292"/>
      <c r="D215" s="292"/>
      <c r="E215" s="293"/>
      <c r="F215" s="294"/>
      <c r="G215" s="292"/>
      <c r="H215" s="30">
        <f t="shared" si="9"/>
        <v>0</v>
      </c>
      <c r="I215" s="182"/>
      <c r="J215" s="30" t="str">
        <f>IF('Cenas aprēķins'!$E$22="Jā",IFERROR(ROUND(O215/(24*'Vispārīgā informācija'!$D$41)*$J$175,2),""),"")</f>
        <v/>
      </c>
      <c r="K215" s="30" t="str">
        <f>IF('Cenas aprēķins'!$F$22="Jā",IFERROR(ROUND(O215/(24*'Vispārīgā informācija'!$D$41)*$K$175,2),""),"")</f>
        <v/>
      </c>
      <c r="L215" s="30" t="str">
        <f>IF('Cenas aprēķins'!$G$22="Jā",IFERROR(ROUND(O215/'Vispārīgā informācija'!$D$41,2),""),"")</f>
        <v/>
      </c>
      <c r="M215" s="30" t="str">
        <f>IF('Cenas aprēķins'!$H$22="Jā",IFERROR(ROUND(H215/I215/12,2),""),"")</f>
        <v/>
      </c>
      <c r="N215" s="31" t="str">
        <f>IF('Cenas aprēķins'!$I$22="Jā",IFERROR(ROUND(O215/(24*'Vispārīgā informācija'!$D$41)*$N$175,2),""),"")</f>
        <v/>
      </c>
      <c r="O215" s="221" t="str">
        <f t="shared" si="10"/>
        <v/>
      </c>
    </row>
    <row r="216" spans="2:15" ht="15.6" hidden="1" outlineLevel="2" x14ac:dyDescent="0.3">
      <c r="B216" s="109">
        <v>39</v>
      </c>
      <c r="C216" s="292"/>
      <c r="D216" s="292"/>
      <c r="E216" s="293"/>
      <c r="F216" s="294"/>
      <c r="G216" s="292"/>
      <c r="H216" s="30">
        <f t="shared" si="9"/>
        <v>0</v>
      </c>
      <c r="I216" s="182"/>
      <c r="J216" s="30" t="str">
        <f>IF('Cenas aprēķins'!$E$22="Jā",IFERROR(ROUND(O216/(24*'Vispārīgā informācija'!$D$41)*$J$175,2),""),"")</f>
        <v/>
      </c>
      <c r="K216" s="30" t="str">
        <f>IF('Cenas aprēķins'!$F$22="Jā",IFERROR(ROUND(O216/(24*'Vispārīgā informācija'!$D$41)*$K$175,2),""),"")</f>
        <v/>
      </c>
      <c r="L216" s="30" t="str">
        <f>IF('Cenas aprēķins'!$G$22="Jā",IFERROR(ROUND(O216/'Vispārīgā informācija'!$D$41,2),""),"")</f>
        <v/>
      </c>
      <c r="M216" s="30" t="str">
        <f>IF('Cenas aprēķins'!$H$22="Jā",IFERROR(ROUND(H216/I216/12,2),""),"")</f>
        <v/>
      </c>
      <c r="N216" s="31" t="str">
        <f>IF('Cenas aprēķins'!$I$22="Jā",IFERROR(ROUND(O216/(24*'Vispārīgā informācija'!$D$41)*$N$175,2),""),"")</f>
        <v/>
      </c>
      <c r="O216" s="221" t="str">
        <f t="shared" si="10"/>
        <v/>
      </c>
    </row>
    <row r="217" spans="2:15" ht="15.6" outlineLevel="1" collapsed="1" x14ac:dyDescent="0.3">
      <c r="B217" s="109">
        <v>40</v>
      </c>
      <c r="C217" s="292"/>
      <c r="D217" s="292"/>
      <c r="E217" s="293"/>
      <c r="F217" s="294"/>
      <c r="G217" s="292"/>
      <c r="H217" s="30">
        <f t="shared" si="9"/>
        <v>0</v>
      </c>
      <c r="I217" s="182"/>
      <c r="J217" s="30" t="str">
        <f>IF('Cenas aprēķins'!$E$22="Jā",IFERROR(ROUND(O217/(24*'Vispārīgā informācija'!$D$41)*$J$175,2),""),"")</f>
        <v/>
      </c>
      <c r="K217" s="30" t="str">
        <f>IF('Cenas aprēķins'!$F$22="Jā",IFERROR(ROUND(O217/(24*'Vispārīgā informācija'!$D$41)*$K$175,2),""),"")</f>
        <v/>
      </c>
      <c r="L217" s="30" t="str">
        <f>IF('Cenas aprēķins'!$G$22="Jā",IFERROR(ROUND(O217/'Vispārīgā informācija'!$D$41,2),""),"")</f>
        <v/>
      </c>
      <c r="M217" s="30" t="str">
        <f>IF('Cenas aprēķins'!$H$22="Jā",IFERROR(ROUND(H217/I217/12,2),""),"")</f>
        <v/>
      </c>
      <c r="N217" s="31" t="str">
        <f>IF('Cenas aprēķins'!$I$22="Jā",IFERROR(ROUND(O217/(24*'Vispārīgā informācija'!$D$41)*$N$175,2),""),"")</f>
        <v/>
      </c>
      <c r="O217" s="221" t="str">
        <f t="shared" si="10"/>
        <v/>
      </c>
    </row>
    <row r="218" spans="2:15" ht="15.6" hidden="1" outlineLevel="2" x14ac:dyDescent="0.3">
      <c r="B218" s="109">
        <v>41</v>
      </c>
      <c r="C218" s="292"/>
      <c r="D218" s="292"/>
      <c r="E218" s="293"/>
      <c r="F218" s="294"/>
      <c r="G218" s="292"/>
      <c r="H218" s="30">
        <f t="shared" si="9"/>
        <v>0</v>
      </c>
      <c r="I218" s="182"/>
      <c r="J218" s="30" t="str">
        <f>IF('Cenas aprēķins'!$E$22="Jā",IFERROR(ROUND(O218/(24*'Vispārīgā informācija'!$D$41)*$J$175,2),""),"")</f>
        <v/>
      </c>
      <c r="K218" s="30" t="str">
        <f>IF('Cenas aprēķins'!$F$22="Jā",IFERROR(ROUND(O218/(24*'Vispārīgā informācija'!$D$41)*$K$175,2),""),"")</f>
        <v/>
      </c>
      <c r="L218" s="30" t="str">
        <f>IF('Cenas aprēķins'!$G$22="Jā",IFERROR(ROUND(O218/'Vispārīgā informācija'!$D$41,2),""),"")</f>
        <v/>
      </c>
      <c r="M218" s="30" t="str">
        <f>IF('Cenas aprēķins'!$H$22="Jā",IFERROR(ROUND(H218/I218/12,2),""),"")</f>
        <v/>
      </c>
      <c r="N218" s="31" t="str">
        <f>IF('Cenas aprēķins'!$I$22="Jā",IFERROR(ROUND(O218/(24*'Vispārīgā informācija'!$D$41)*$N$175,2),""),"")</f>
        <v/>
      </c>
      <c r="O218" s="221" t="str">
        <f t="shared" si="10"/>
        <v/>
      </c>
    </row>
    <row r="219" spans="2:15" ht="15.6" hidden="1" outlineLevel="2" x14ac:dyDescent="0.3">
      <c r="B219" s="109">
        <v>42</v>
      </c>
      <c r="C219" s="292"/>
      <c r="D219" s="292"/>
      <c r="E219" s="293"/>
      <c r="F219" s="294"/>
      <c r="G219" s="292"/>
      <c r="H219" s="30">
        <f t="shared" si="9"/>
        <v>0</v>
      </c>
      <c r="I219" s="182"/>
      <c r="J219" s="30" t="str">
        <f>IF('Cenas aprēķins'!$E$22="Jā",IFERROR(ROUND(O219/(24*'Vispārīgā informācija'!$D$41)*$J$175,2),""),"")</f>
        <v/>
      </c>
      <c r="K219" s="30" t="str">
        <f>IF('Cenas aprēķins'!$F$22="Jā",IFERROR(ROUND(O219/(24*'Vispārīgā informācija'!$D$41)*$K$175,2),""),"")</f>
        <v/>
      </c>
      <c r="L219" s="30" t="str">
        <f>IF('Cenas aprēķins'!$G$22="Jā",IFERROR(ROUND(O219/'Vispārīgā informācija'!$D$41,2),""),"")</f>
        <v/>
      </c>
      <c r="M219" s="30" t="str">
        <f>IF('Cenas aprēķins'!$H$22="Jā",IFERROR(ROUND(H219/I219/12,2),""),"")</f>
        <v/>
      </c>
      <c r="N219" s="31" t="str">
        <f>IF('Cenas aprēķins'!$I$22="Jā",IFERROR(ROUND(O219/(24*'Vispārīgā informācija'!$D$41)*$N$175,2),""),"")</f>
        <v/>
      </c>
      <c r="O219" s="221" t="str">
        <f t="shared" si="10"/>
        <v/>
      </c>
    </row>
    <row r="220" spans="2:15" ht="15.6" hidden="1" outlineLevel="2" x14ac:dyDescent="0.3">
      <c r="B220" s="109">
        <v>43</v>
      </c>
      <c r="C220" s="292"/>
      <c r="D220" s="292"/>
      <c r="E220" s="293"/>
      <c r="F220" s="294"/>
      <c r="G220" s="292"/>
      <c r="H220" s="30">
        <f t="shared" si="9"/>
        <v>0</v>
      </c>
      <c r="I220" s="182"/>
      <c r="J220" s="30" t="str">
        <f>IF('Cenas aprēķins'!$E$22="Jā",IFERROR(ROUND(O220/(24*'Vispārīgā informācija'!$D$41)*$J$175,2),""),"")</f>
        <v/>
      </c>
      <c r="K220" s="30" t="str">
        <f>IF('Cenas aprēķins'!$F$22="Jā",IFERROR(ROUND(O220/(24*'Vispārīgā informācija'!$D$41)*$K$175,2),""),"")</f>
        <v/>
      </c>
      <c r="L220" s="30" t="str">
        <f>IF('Cenas aprēķins'!$G$22="Jā",IFERROR(ROUND(O220/'Vispārīgā informācija'!$D$41,2),""),"")</f>
        <v/>
      </c>
      <c r="M220" s="30" t="str">
        <f>IF('Cenas aprēķins'!$H$22="Jā",IFERROR(ROUND(H220/I220/12,2),""),"")</f>
        <v/>
      </c>
      <c r="N220" s="31" t="str">
        <f>IF('Cenas aprēķins'!$I$22="Jā",IFERROR(ROUND(O220/(24*'Vispārīgā informācija'!$D$41)*$N$175,2),""),"")</f>
        <v/>
      </c>
      <c r="O220" s="221" t="str">
        <f t="shared" si="10"/>
        <v/>
      </c>
    </row>
    <row r="221" spans="2:15" ht="15.6" hidden="1" outlineLevel="2" x14ac:dyDescent="0.3">
      <c r="B221" s="109">
        <v>44</v>
      </c>
      <c r="C221" s="292"/>
      <c r="D221" s="292"/>
      <c r="E221" s="293"/>
      <c r="F221" s="294"/>
      <c r="G221" s="292"/>
      <c r="H221" s="30">
        <f t="shared" si="9"/>
        <v>0</v>
      </c>
      <c r="I221" s="182"/>
      <c r="J221" s="30" t="str">
        <f>IF('Cenas aprēķins'!$E$22="Jā",IFERROR(ROUND(O221/(24*'Vispārīgā informācija'!$D$41)*$J$175,2),""),"")</f>
        <v/>
      </c>
      <c r="K221" s="30" t="str">
        <f>IF('Cenas aprēķins'!$F$22="Jā",IFERROR(ROUND(O221/(24*'Vispārīgā informācija'!$D$41)*$K$175,2),""),"")</f>
        <v/>
      </c>
      <c r="L221" s="30" t="str">
        <f>IF('Cenas aprēķins'!$G$22="Jā",IFERROR(ROUND(O221/'Vispārīgā informācija'!$D$41,2),""),"")</f>
        <v/>
      </c>
      <c r="M221" s="30" t="str">
        <f>IF('Cenas aprēķins'!$H$22="Jā",IFERROR(ROUND(H221/I221/12,2),""),"")</f>
        <v/>
      </c>
      <c r="N221" s="31" t="str">
        <f>IF('Cenas aprēķins'!$I$22="Jā",IFERROR(ROUND(O221/(24*'Vispārīgā informācija'!$D$41)*$N$175,2),""),"")</f>
        <v/>
      </c>
      <c r="O221" s="221" t="str">
        <f t="shared" si="10"/>
        <v/>
      </c>
    </row>
    <row r="222" spans="2:15" ht="15.6" hidden="1" outlineLevel="2" x14ac:dyDescent="0.3">
      <c r="B222" s="109">
        <v>45</v>
      </c>
      <c r="C222" s="292"/>
      <c r="D222" s="292"/>
      <c r="E222" s="293"/>
      <c r="F222" s="294"/>
      <c r="G222" s="292"/>
      <c r="H222" s="30">
        <f t="shared" si="9"/>
        <v>0</v>
      </c>
      <c r="I222" s="182"/>
      <c r="J222" s="30" t="str">
        <f>IF('Cenas aprēķins'!$E$22="Jā",IFERROR(ROUND(O222/(24*'Vispārīgā informācija'!$D$41)*$J$175,2),""),"")</f>
        <v/>
      </c>
      <c r="K222" s="30" t="str">
        <f>IF('Cenas aprēķins'!$F$22="Jā",IFERROR(ROUND(O222/(24*'Vispārīgā informācija'!$D$41)*$K$175,2),""),"")</f>
        <v/>
      </c>
      <c r="L222" s="30" t="str">
        <f>IF('Cenas aprēķins'!$G$22="Jā",IFERROR(ROUND(O222/'Vispārīgā informācija'!$D$41,2),""),"")</f>
        <v/>
      </c>
      <c r="M222" s="30" t="str">
        <f>IF('Cenas aprēķins'!$H$22="Jā",IFERROR(ROUND(H222/I222/12,2),""),"")</f>
        <v/>
      </c>
      <c r="N222" s="31" t="str">
        <f>IF('Cenas aprēķins'!$I$22="Jā",IFERROR(ROUND(O222/(24*'Vispārīgā informācija'!$D$41)*$N$175,2),""),"")</f>
        <v/>
      </c>
      <c r="O222" s="221" t="str">
        <f t="shared" si="10"/>
        <v/>
      </c>
    </row>
    <row r="223" spans="2:15" ht="15.6" hidden="1" outlineLevel="2" x14ac:dyDescent="0.3">
      <c r="B223" s="109">
        <v>46</v>
      </c>
      <c r="C223" s="292"/>
      <c r="D223" s="292"/>
      <c r="E223" s="293"/>
      <c r="F223" s="294"/>
      <c r="G223" s="292"/>
      <c r="H223" s="30">
        <f t="shared" si="9"/>
        <v>0</v>
      </c>
      <c r="I223" s="182"/>
      <c r="J223" s="30" t="str">
        <f>IF('Cenas aprēķins'!$E$22="Jā",IFERROR(ROUND(O223/(24*'Vispārīgā informācija'!$D$41)*$J$175,2),""),"")</f>
        <v/>
      </c>
      <c r="K223" s="30" t="str">
        <f>IF('Cenas aprēķins'!$F$22="Jā",IFERROR(ROUND(O223/(24*'Vispārīgā informācija'!$D$41)*$K$175,2),""),"")</f>
        <v/>
      </c>
      <c r="L223" s="30" t="str">
        <f>IF('Cenas aprēķins'!$G$22="Jā",IFERROR(ROUND(O223/'Vispārīgā informācija'!$D$41,2),""),"")</f>
        <v/>
      </c>
      <c r="M223" s="30" t="str">
        <f>IF('Cenas aprēķins'!$H$22="Jā",IFERROR(ROUND(H223/I223/12,2),""),"")</f>
        <v/>
      </c>
      <c r="N223" s="31" t="str">
        <f>IF('Cenas aprēķins'!$I$22="Jā",IFERROR(ROUND(O223/(24*'Vispārīgā informācija'!$D$41)*$N$175,2),""),"")</f>
        <v/>
      </c>
      <c r="O223" s="221" t="str">
        <f t="shared" si="10"/>
        <v/>
      </c>
    </row>
    <row r="224" spans="2:15" ht="15.6" hidden="1" outlineLevel="2" x14ac:dyDescent="0.3">
      <c r="B224" s="109">
        <v>47</v>
      </c>
      <c r="C224" s="292"/>
      <c r="D224" s="292"/>
      <c r="E224" s="293"/>
      <c r="F224" s="294"/>
      <c r="G224" s="292"/>
      <c r="H224" s="30">
        <f t="shared" si="9"/>
        <v>0</v>
      </c>
      <c r="I224" s="182"/>
      <c r="J224" s="30" t="str">
        <f>IF('Cenas aprēķins'!$E$22="Jā",IFERROR(ROUND(O224/(24*'Vispārīgā informācija'!$D$41)*$J$175,2),""),"")</f>
        <v/>
      </c>
      <c r="K224" s="30" t="str">
        <f>IF('Cenas aprēķins'!$F$22="Jā",IFERROR(ROUND(O224/(24*'Vispārīgā informācija'!$D$41)*$K$175,2),""),"")</f>
        <v/>
      </c>
      <c r="L224" s="30" t="str">
        <f>IF('Cenas aprēķins'!$G$22="Jā",IFERROR(ROUND(O224/'Vispārīgā informācija'!$D$41,2),""),"")</f>
        <v/>
      </c>
      <c r="M224" s="30" t="str">
        <f>IF('Cenas aprēķins'!$H$22="Jā",IFERROR(ROUND(H224/I224/12,2),""),"")</f>
        <v/>
      </c>
      <c r="N224" s="31" t="str">
        <f>IF('Cenas aprēķins'!$I$22="Jā",IFERROR(ROUND(O224/(24*'Vispārīgā informācija'!$D$41)*$N$175,2),""),"")</f>
        <v/>
      </c>
      <c r="O224" s="221" t="str">
        <f t="shared" si="10"/>
        <v/>
      </c>
    </row>
    <row r="225" spans="2:15" ht="15.6" hidden="1" outlineLevel="2" x14ac:dyDescent="0.3">
      <c r="B225" s="109">
        <v>48</v>
      </c>
      <c r="C225" s="292"/>
      <c r="D225" s="292"/>
      <c r="E225" s="293"/>
      <c r="F225" s="294"/>
      <c r="G225" s="292"/>
      <c r="H225" s="30">
        <f t="shared" si="9"/>
        <v>0</v>
      </c>
      <c r="I225" s="182"/>
      <c r="J225" s="30" t="str">
        <f>IF('Cenas aprēķins'!$E$22="Jā",IFERROR(ROUND(O225/(24*'Vispārīgā informācija'!$D$41)*$J$175,2),""),"")</f>
        <v/>
      </c>
      <c r="K225" s="30" t="str">
        <f>IF('Cenas aprēķins'!$F$22="Jā",IFERROR(ROUND(O225/(24*'Vispārīgā informācija'!$D$41)*$K$175,2),""),"")</f>
        <v/>
      </c>
      <c r="L225" s="30" t="str">
        <f>IF('Cenas aprēķins'!$G$22="Jā",IFERROR(ROUND(O225/'Vispārīgā informācija'!$D$41,2),""),"")</f>
        <v/>
      </c>
      <c r="M225" s="30" t="str">
        <f>IF('Cenas aprēķins'!$H$22="Jā",IFERROR(ROUND(H225/I225/12,2),""),"")</f>
        <v/>
      </c>
      <c r="N225" s="31" t="str">
        <f>IF('Cenas aprēķins'!$I$22="Jā",IFERROR(ROUND(O225/(24*'Vispārīgā informācija'!$D$41)*$N$175,2),""),"")</f>
        <v/>
      </c>
      <c r="O225" s="221" t="str">
        <f t="shared" si="10"/>
        <v/>
      </c>
    </row>
    <row r="226" spans="2:15" ht="15.6" hidden="1" outlineLevel="2" x14ac:dyDescent="0.3">
      <c r="B226" s="109">
        <v>49</v>
      </c>
      <c r="C226" s="292"/>
      <c r="D226" s="292"/>
      <c r="E226" s="293"/>
      <c r="F226" s="294"/>
      <c r="G226" s="292"/>
      <c r="H226" s="30">
        <f t="shared" si="9"/>
        <v>0</v>
      </c>
      <c r="I226" s="182"/>
      <c r="J226" s="30" t="str">
        <f>IF('Cenas aprēķins'!$E$22="Jā",IFERROR(ROUND(O226/(24*'Vispārīgā informācija'!$D$41)*$J$175,2),""),"")</f>
        <v/>
      </c>
      <c r="K226" s="30" t="str">
        <f>IF('Cenas aprēķins'!$F$22="Jā",IFERROR(ROUND(O226/(24*'Vispārīgā informācija'!$D$41)*$K$175,2),""),"")</f>
        <v/>
      </c>
      <c r="L226" s="30" t="str">
        <f>IF('Cenas aprēķins'!$G$22="Jā",IFERROR(ROUND(O226/'Vispārīgā informācija'!$D$41,2),""),"")</f>
        <v/>
      </c>
      <c r="M226" s="30" t="str">
        <f>IF('Cenas aprēķins'!$H$22="Jā",IFERROR(ROUND(H226/I226/12,2),""),"")</f>
        <v/>
      </c>
      <c r="N226" s="31" t="str">
        <f>IF('Cenas aprēķins'!$I$22="Jā",IFERROR(ROUND(O226/(24*'Vispārīgā informācija'!$D$41)*$N$175,2),""),"")</f>
        <v/>
      </c>
      <c r="O226" s="221" t="str">
        <f t="shared" si="10"/>
        <v/>
      </c>
    </row>
    <row r="227" spans="2:15" ht="15.6" outlineLevel="1" collapsed="1" x14ac:dyDescent="0.3">
      <c r="B227" s="109">
        <v>50</v>
      </c>
      <c r="C227" s="292"/>
      <c r="D227" s="292"/>
      <c r="E227" s="293"/>
      <c r="F227" s="294"/>
      <c r="G227" s="292"/>
      <c r="H227" s="30">
        <f t="shared" si="9"/>
        <v>0</v>
      </c>
      <c r="I227" s="182"/>
      <c r="J227" s="30" t="str">
        <f>IF('Cenas aprēķins'!$E$22="Jā",IFERROR(ROUND(O227/(24*'Vispārīgā informācija'!$D$41)*$J$175,2),""),"")</f>
        <v/>
      </c>
      <c r="K227" s="30" t="str">
        <f>IF('Cenas aprēķins'!$F$22="Jā",IFERROR(ROUND(O227/(24*'Vispārīgā informācija'!$D$41)*$K$175,2),""),"")</f>
        <v/>
      </c>
      <c r="L227" s="30" t="str">
        <f>IF('Cenas aprēķins'!$G$22="Jā",IFERROR(ROUND(O227/'Vispārīgā informācija'!$D$41,2),""),"")</f>
        <v/>
      </c>
      <c r="M227" s="30" t="str">
        <f>IF('Cenas aprēķins'!$H$22="Jā",IFERROR(ROUND(H227/I227/12,2),""),"")</f>
        <v/>
      </c>
      <c r="N227" s="31" t="str">
        <f>IF('Cenas aprēķins'!$I$22="Jā",IFERROR(ROUND(O227/(24*'Vispārīgā informācija'!$D$41)*$N$175,2),""),"")</f>
        <v/>
      </c>
      <c r="O227" s="221" t="str">
        <f t="shared" si="10"/>
        <v/>
      </c>
    </row>
    <row r="228" spans="2:15" ht="15.6" hidden="1" outlineLevel="2" x14ac:dyDescent="0.3">
      <c r="B228" s="109">
        <v>51</v>
      </c>
      <c r="C228" s="292"/>
      <c r="D228" s="292"/>
      <c r="E228" s="293"/>
      <c r="F228" s="294"/>
      <c r="G228" s="292"/>
      <c r="H228" s="30">
        <f t="shared" si="9"/>
        <v>0</v>
      </c>
      <c r="I228" s="182"/>
      <c r="J228" s="30" t="str">
        <f>IF('Cenas aprēķins'!$E$22="Jā",IFERROR(ROUND(O228/(24*'Vispārīgā informācija'!$D$41)*$J$175,2),""),"")</f>
        <v/>
      </c>
      <c r="K228" s="30" t="str">
        <f>IF('Cenas aprēķins'!$F$22="Jā",IFERROR(ROUND(O228/(24*'Vispārīgā informācija'!$D$41)*$K$175,2),""),"")</f>
        <v/>
      </c>
      <c r="L228" s="30" t="str">
        <f>IF('Cenas aprēķins'!$G$22="Jā",IFERROR(ROUND(O228/'Vispārīgā informācija'!$D$41,2),""),"")</f>
        <v/>
      </c>
      <c r="M228" s="30" t="str">
        <f>IF('Cenas aprēķins'!$H$22="Jā",IFERROR(ROUND(H228/I228/12,2),""),"")</f>
        <v/>
      </c>
      <c r="N228" s="31" t="str">
        <f>IF('Cenas aprēķins'!$I$22="Jā",IFERROR(ROUND(O228/(24*'Vispārīgā informācija'!$D$41)*$N$175,2),""),"")</f>
        <v/>
      </c>
      <c r="O228" s="221" t="str">
        <f t="shared" si="10"/>
        <v/>
      </c>
    </row>
    <row r="229" spans="2:15" ht="15.6" hidden="1" outlineLevel="2" x14ac:dyDescent="0.3">
      <c r="B229" s="109">
        <v>52</v>
      </c>
      <c r="C229" s="292"/>
      <c r="D229" s="292"/>
      <c r="E229" s="293"/>
      <c r="F229" s="294"/>
      <c r="G229" s="292"/>
      <c r="H229" s="30">
        <f t="shared" si="9"/>
        <v>0</v>
      </c>
      <c r="I229" s="182"/>
      <c r="J229" s="30" t="str">
        <f>IF('Cenas aprēķins'!$E$22="Jā",IFERROR(ROUND(O229/(24*'Vispārīgā informācija'!$D$41)*$J$175,2),""),"")</f>
        <v/>
      </c>
      <c r="K229" s="30" t="str">
        <f>IF('Cenas aprēķins'!$F$22="Jā",IFERROR(ROUND(O229/(24*'Vispārīgā informācija'!$D$41)*$K$175,2),""),"")</f>
        <v/>
      </c>
      <c r="L229" s="30" t="str">
        <f>IF('Cenas aprēķins'!$G$22="Jā",IFERROR(ROUND(O229/'Vispārīgā informācija'!$D$41,2),""),"")</f>
        <v/>
      </c>
      <c r="M229" s="30" t="str">
        <f>IF('Cenas aprēķins'!$H$22="Jā",IFERROR(ROUND(H229/I229/12,2),""),"")</f>
        <v/>
      </c>
      <c r="N229" s="31" t="str">
        <f>IF('Cenas aprēķins'!$I$22="Jā",IFERROR(ROUND(O229/(24*'Vispārīgā informācija'!$D$41)*$N$175,2),""),"")</f>
        <v/>
      </c>
      <c r="O229" s="221" t="str">
        <f t="shared" si="10"/>
        <v/>
      </c>
    </row>
    <row r="230" spans="2:15" ht="15.6" hidden="1" outlineLevel="2" x14ac:dyDescent="0.3">
      <c r="B230" s="109">
        <v>53</v>
      </c>
      <c r="C230" s="292"/>
      <c r="D230" s="292"/>
      <c r="E230" s="293"/>
      <c r="F230" s="294"/>
      <c r="G230" s="292"/>
      <c r="H230" s="30">
        <f t="shared" si="9"/>
        <v>0</v>
      </c>
      <c r="I230" s="182"/>
      <c r="J230" s="30" t="str">
        <f>IF('Cenas aprēķins'!$E$22="Jā",IFERROR(ROUND(O230/(24*'Vispārīgā informācija'!$D$41)*$J$175,2),""),"")</f>
        <v/>
      </c>
      <c r="K230" s="30" t="str">
        <f>IF('Cenas aprēķins'!$F$22="Jā",IFERROR(ROUND(O230/(24*'Vispārīgā informācija'!$D$41)*$K$175,2),""),"")</f>
        <v/>
      </c>
      <c r="L230" s="30" t="str">
        <f>IF('Cenas aprēķins'!$G$22="Jā",IFERROR(ROUND(O230/'Vispārīgā informācija'!$D$41,2),""),"")</f>
        <v/>
      </c>
      <c r="M230" s="30" t="str">
        <f>IF('Cenas aprēķins'!$H$22="Jā",IFERROR(ROUND(H230/I230/12,2),""),"")</f>
        <v/>
      </c>
      <c r="N230" s="31" t="str">
        <f>IF('Cenas aprēķins'!$I$22="Jā",IFERROR(ROUND(O230/(24*'Vispārīgā informācija'!$D$41)*$N$175,2),""),"")</f>
        <v/>
      </c>
      <c r="O230" s="221" t="str">
        <f t="shared" si="10"/>
        <v/>
      </c>
    </row>
    <row r="231" spans="2:15" ht="15.6" hidden="1" outlineLevel="2" x14ac:dyDescent="0.3">
      <c r="B231" s="109">
        <v>54</v>
      </c>
      <c r="C231" s="292"/>
      <c r="D231" s="292"/>
      <c r="E231" s="293"/>
      <c r="F231" s="294"/>
      <c r="G231" s="292"/>
      <c r="H231" s="30">
        <f t="shared" si="9"/>
        <v>0</v>
      </c>
      <c r="I231" s="182"/>
      <c r="J231" s="30" t="str">
        <f>IF('Cenas aprēķins'!$E$22="Jā",IFERROR(ROUND(O231/(24*'Vispārīgā informācija'!$D$41)*$J$175,2),""),"")</f>
        <v/>
      </c>
      <c r="K231" s="30" t="str">
        <f>IF('Cenas aprēķins'!$F$22="Jā",IFERROR(ROUND(O231/(24*'Vispārīgā informācija'!$D$41)*$K$175,2),""),"")</f>
        <v/>
      </c>
      <c r="L231" s="30" t="str">
        <f>IF('Cenas aprēķins'!$G$22="Jā",IFERROR(ROUND(O231/'Vispārīgā informācija'!$D$41,2),""),"")</f>
        <v/>
      </c>
      <c r="M231" s="30" t="str">
        <f>IF('Cenas aprēķins'!$H$22="Jā",IFERROR(ROUND(H231/I231/12,2),""),"")</f>
        <v/>
      </c>
      <c r="N231" s="31" t="str">
        <f>IF('Cenas aprēķins'!$I$22="Jā",IFERROR(ROUND(O231/(24*'Vispārīgā informācija'!$D$41)*$N$175,2),""),"")</f>
        <v/>
      </c>
      <c r="O231" s="221" t="str">
        <f t="shared" si="10"/>
        <v/>
      </c>
    </row>
    <row r="232" spans="2:15" ht="15.6" hidden="1" outlineLevel="2" x14ac:dyDescent="0.3">
      <c r="B232" s="109">
        <v>55</v>
      </c>
      <c r="C232" s="292"/>
      <c r="D232" s="292"/>
      <c r="E232" s="293"/>
      <c r="F232" s="294"/>
      <c r="G232" s="292"/>
      <c r="H232" s="30">
        <f t="shared" si="9"/>
        <v>0</v>
      </c>
      <c r="I232" s="182"/>
      <c r="J232" s="30" t="str">
        <f>IF('Cenas aprēķins'!$E$22="Jā",IFERROR(ROUND(O232/(24*'Vispārīgā informācija'!$D$41)*$J$175,2),""),"")</f>
        <v/>
      </c>
      <c r="K232" s="30" t="str">
        <f>IF('Cenas aprēķins'!$F$22="Jā",IFERROR(ROUND(O232/(24*'Vispārīgā informācija'!$D$41)*$K$175,2),""),"")</f>
        <v/>
      </c>
      <c r="L232" s="30" t="str">
        <f>IF('Cenas aprēķins'!$G$22="Jā",IFERROR(ROUND(O232/'Vispārīgā informācija'!$D$41,2),""),"")</f>
        <v/>
      </c>
      <c r="M232" s="30" t="str">
        <f>IF('Cenas aprēķins'!$H$22="Jā",IFERROR(ROUND(H232/I232/12,2),""),"")</f>
        <v/>
      </c>
      <c r="N232" s="31" t="str">
        <f>IF('Cenas aprēķins'!$I$22="Jā",IFERROR(ROUND(O232/(24*'Vispārīgā informācija'!$D$41)*$N$175,2),""),"")</f>
        <v/>
      </c>
      <c r="O232" s="221" t="str">
        <f t="shared" si="10"/>
        <v/>
      </c>
    </row>
    <row r="233" spans="2:15" ht="15.6" hidden="1" outlineLevel="2" x14ac:dyDescent="0.3">
      <c r="B233" s="109">
        <v>56</v>
      </c>
      <c r="C233" s="292"/>
      <c r="D233" s="292"/>
      <c r="E233" s="293"/>
      <c r="F233" s="294"/>
      <c r="G233" s="292"/>
      <c r="H233" s="30">
        <f t="shared" si="9"/>
        <v>0</v>
      </c>
      <c r="I233" s="182"/>
      <c r="J233" s="30" t="str">
        <f>IF('Cenas aprēķins'!$E$22="Jā",IFERROR(ROUND(O233/(24*'Vispārīgā informācija'!$D$41)*$J$175,2),""),"")</f>
        <v/>
      </c>
      <c r="K233" s="30" t="str">
        <f>IF('Cenas aprēķins'!$F$22="Jā",IFERROR(ROUND(O233/(24*'Vispārīgā informācija'!$D$41)*$K$175,2),""),"")</f>
        <v/>
      </c>
      <c r="L233" s="30" t="str">
        <f>IF('Cenas aprēķins'!$G$22="Jā",IFERROR(ROUND(O233/'Vispārīgā informācija'!$D$41,2),""),"")</f>
        <v/>
      </c>
      <c r="M233" s="30" t="str">
        <f>IF('Cenas aprēķins'!$H$22="Jā",IFERROR(ROUND(H233/I233/12,2),""),"")</f>
        <v/>
      </c>
      <c r="N233" s="31" t="str">
        <f>IF('Cenas aprēķins'!$I$22="Jā",IFERROR(ROUND(O233/(24*'Vispārīgā informācija'!$D$41)*$N$175,2),""),"")</f>
        <v/>
      </c>
      <c r="O233" s="221" t="str">
        <f t="shared" si="10"/>
        <v/>
      </c>
    </row>
    <row r="234" spans="2:15" ht="15.6" hidden="1" outlineLevel="2" x14ac:dyDescent="0.3">
      <c r="B234" s="109">
        <v>57</v>
      </c>
      <c r="C234" s="292"/>
      <c r="D234" s="292"/>
      <c r="E234" s="293"/>
      <c r="F234" s="294"/>
      <c r="G234" s="292"/>
      <c r="H234" s="30">
        <f t="shared" si="9"/>
        <v>0</v>
      </c>
      <c r="I234" s="182"/>
      <c r="J234" s="30" t="str">
        <f>IF('Cenas aprēķins'!$E$22="Jā",IFERROR(ROUND(O234/(24*'Vispārīgā informācija'!$D$41)*$J$175,2),""),"")</f>
        <v/>
      </c>
      <c r="K234" s="30" t="str">
        <f>IF('Cenas aprēķins'!$F$22="Jā",IFERROR(ROUND(O234/(24*'Vispārīgā informācija'!$D$41)*$K$175,2),""),"")</f>
        <v/>
      </c>
      <c r="L234" s="30" t="str">
        <f>IF('Cenas aprēķins'!$G$22="Jā",IFERROR(ROUND(O234/'Vispārīgā informācija'!$D$41,2),""),"")</f>
        <v/>
      </c>
      <c r="M234" s="30" t="str">
        <f>IF('Cenas aprēķins'!$H$22="Jā",IFERROR(ROUND(H234/I234/12,2),""),"")</f>
        <v/>
      </c>
      <c r="N234" s="31" t="str">
        <f>IF('Cenas aprēķins'!$I$22="Jā",IFERROR(ROUND(O234/(24*'Vispārīgā informācija'!$D$41)*$N$175,2),""),"")</f>
        <v/>
      </c>
      <c r="O234" s="221" t="str">
        <f t="shared" si="10"/>
        <v/>
      </c>
    </row>
    <row r="235" spans="2:15" ht="15.6" hidden="1" outlineLevel="2" x14ac:dyDescent="0.3">
      <c r="B235" s="109">
        <v>58</v>
      </c>
      <c r="C235" s="292"/>
      <c r="D235" s="292"/>
      <c r="E235" s="293"/>
      <c r="F235" s="294"/>
      <c r="G235" s="292"/>
      <c r="H235" s="30">
        <f t="shared" si="9"/>
        <v>0</v>
      </c>
      <c r="I235" s="182"/>
      <c r="J235" s="30" t="str">
        <f>IF('Cenas aprēķins'!$E$22="Jā",IFERROR(ROUND(O235/(24*'Vispārīgā informācija'!$D$41)*$J$175,2),""),"")</f>
        <v/>
      </c>
      <c r="K235" s="30" t="str">
        <f>IF('Cenas aprēķins'!$F$22="Jā",IFERROR(ROUND(O235/(24*'Vispārīgā informācija'!$D$41)*$K$175,2),""),"")</f>
        <v/>
      </c>
      <c r="L235" s="30" t="str">
        <f>IF('Cenas aprēķins'!$G$22="Jā",IFERROR(ROUND(O235/'Vispārīgā informācija'!$D$41,2),""),"")</f>
        <v/>
      </c>
      <c r="M235" s="30" t="str">
        <f>IF('Cenas aprēķins'!$H$22="Jā",IFERROR(ROUND(H235/I235/12,2),""),"")</f>
        <v/>
      </c>
      <c r="N235" s="31" t="str">
        <f>IF('Cenas aprēķins'!$I$22="Jā",IFERROR(ROUND(O235/(24*'Vispārīgā informācija'!$D$41)*$N$175,2),""),"")</f>
        <v/>
      </c>
      <c r="O235" s="221" t="str">
        <f t="shared" si="10"/>
        <v/>
      </c>
    </row>
    <row r="236" spans="2:15" ht="15.6" hidden="1" outlineLevel="2" x14ac:dyDescent="0.3">
      <c r="B236" s="109">
        <v>59</v>
      </c>
      <c r="C236" s="292"/>
      <c r="D236" s="292"/>
      <c r="E236" s="293"/>
      <c r="F236" s="294"/>
      <c r="G236" s="292"/>
      <c r="H236" s="30">
        <f t="shared" si="9"/>
        <v>0</v>
      </c>
      <c r="I236" s="182"/>
      <c r="J236" s="30" t="str">
        <f>IF('Cenas aprēķins'!$E$22="Jā",IFERROR(ROUND(O236/(24*'Vispārīgā informācija'!$D$41)*$J$175,2),""),"")</f>
        <v/>
      </c>
      <c r="K236" s="30" t="str">
        <f>IF('Cenas aprēķins'!$F$22="Jā",IFERROR(ROUND(O236/(24*'Vispārīgā informācija'!$D$41)*$K$175,2),""),"")</f>
        <v/>
      </c>
      <c r="L236" s="30" t="str">
        <f>IF('Cenas aprēķins'!$G$22="Jā",IFERROR(ROUND(O236/'Vispārīgā informācija'!$D$41,2),""),"")</f>
        <v/>
      </c>
      <c r="M236" s="30" t="str">
        <f>IF('Cenas aprēķins'!$H$22="Jā",IFERROR(ROUND(H236/I236/12,2),""),"")</f>
        <v/>
      </c>
      <c r="N236" s="31" t="str">
        <f>IF('Cenas aprēķins'!$I$22="Jā",IFERROR(ROUND(O236/(24*'Vispārīgā informācija'!$D$41)*$N$175,2),""),"")</f>
        <v/>
      </c>
      <c r="O236" s="221" t="str">
        <f t="shared" si="10"/>
        <v/>
      </c>
    </row>
    <row r="237" spans="2:15" ht="15.6" outlineLevel="1" collapsed="1" x14ac:dyDescent="0.3">
      <c r="B237" s="109">
        <v>60</v>
      </c>
      <c r="C237" s="292"/>
      <c r="D237" s="292"/>
      <c r="E237" s="293"/>
      <c r="F237" s="294"/>
      <c r="G237" s="292"/>
      <c r="H237" s="30">
        <f t="shared" si="9"/>
        <v>0</v>
      </c>
      <c r="I237" s="182"/>
      <c r="J237" s="30" t="str">
        <f>IF('Cenas aprēķins'!$E$22="Jā",IFERROR(ROUND(O237/(24*'Vispārīgā informācija'!$D$41)*$J$175,2),""),"")</f>
        <v/>
      </c>
      <c r="K237" s="30" t="str">
        <f>IF('Cenas aprēķins'!$F$22="Jā",IFERROR(ROUND(O237/(24*'Vispārīgā informācija'!$D$41)*$K$175,2),""),"")</f>
        <v/>
      </c>
      <c r="L237" s="30" t="str">
        <f>IF('Cenas aprēķins'!$G$22="Jā",IFERROR(ROUND(O237/'Vispārīgā informācija'!$D$41,2),""),"")</f>
        <v/>
      </c>
      <c r="M237" s="30" t="str">
        <f>IF('Cenas aprēķins'!$H$22="Jā",IFERROR(ROUND(H237/I237/12,2),""),"")</f>
        <v/>
      </c>
      <c r="N237" s="31" t="str">
        <f>IF('Cenas aprēķins'!$I$22="Jā",IFERROR(ROUND(O237/(24*'Vispārīgā informācija'!$D$41)*$N$175,2),""),"")</f>
        <v/>
      </c>
      <c r="O237" s="221" t="str">
        <f t="shared" si="10"/>
        <v/>
      </c>
    </row>
    <row r="238" spans="2:15" ht="15.6" hidden="1" outlineLevel="2" x14ac:dyDescent="0.3">
      <c r="B238" s="109">
        <v>61</v>
      </c>
      <c r="C238" s="292"/>
      <c r="D238" s="292"/>
      <c r="E238" s="293"/>
      <c r="F238" s="294"/>
      <c r="G238" s="292"/>
      <c r="H238" s="30">
        <f t="shared" si="9"/>
        <v>0</v>
      </c>
      <c r="I238" s="182"/>
      <c r="J238" s="30" t="str">
        <f>IF('Cenas aprēķins'!$E$22="Jā",IFERROR(ROUND(O238/(24*'Vispārīgā informācija'!$D$41)*$J$175,2),""),"")</f>
        <v/>
      </c>
      <c r="K238" s="30" t="str">
        <f>IF('Cenas aprēķins'!$F$22="Jā",IFERROR(ROUND(O238/(24*'Vispārīgā informācija'!$D$41)*$K$175,2),""),"")</f>
        <v/>
      </c>
      <c r="L238" s="30" t="str">
        <f>IF('Cenas aprēķins'!$G$22="Jā",IFERROR(ROUND(O238/'Vispārīgā informācija'!$D$41,2),""),"")</f>
        <v/>
      </c>
      <c r="M238" s="30" t="str">
        <f>IF('Cenas aprēķins'!$H$22="Jā",IFERROR(ROUND(H238/I238/12,2),""),"")</f>
        <v/>
      </c>
      <c r="N238" s="31" t="str">
        <f>IF('Cenas aprēķins'!$I$22="Jā",IFERROR(ROUND(O238/(24*'Vispārīgā informācija'!$D$41)*$N$175,2),""),"")</f>
        <v/>
      </c>
      <c r="O238" s="221" t="str">
        <f t="shared" si="10"/>
        <v/>
      </c>
    </row>
    <row r="239" spans="2:15" ht="15.6" hidden="1" outlineLevel="2" x14ac:dyDescent="0.3">
      <c r="B239" s="109">
        <v>62</v>
      </c>
      <c r="C239" s="292"/>
      <c r="D239" s="292"/>
      <c r="E239" s="293"/>
      <c r="F239" s="294"/>
      <c r="G239" s="292"/>
      <c r="H239" s="30">
        <f t="shared" si="9"/>
        <v>0</v>
      </c>
      <c r="I239" s="182"/>
      <c r="J239" s="30" t="str">
        <f>IF('Cenas aprēķins'!$E$22="Jā",IFERROR(ROUND(O239/(24*'Vispārīgā informācija'!$D$41)*$J$175,2),""),"")</f>
        <v/>
      </c>
      <c r="K239" s="30" t="str">
        <f>IF('Cenas aprēķins'!$F$22="Jā",IFERROR(ROUND(O239/(24*'Vispārīgā informācija'!$D$41)*$K$175,2),""),"")</f>
        <v/>
      </c>
      <c r="L239" s="30" t="str">
        <f>IF('Cenas aprēķins'!$G$22="Jā",IFERROR(ROUND(O239/'Vispārīgā informācija'!$D$41,2),""),"")</f>
        <v/>
      </c>
      <c r="M239" s="30" t="str">
        <f>IF('Cenas aprēķins'!$H$22="Jā",IFERROR(ROUND(H239/I239/12,2),""),"")</f>
        <v/>
      </c>
      <c r="N239" s="31" t="str">
        <f>IF('Cenas aprēķins'!$I$22="Jā",IFERROR(ROUND(O239/(24*'Vispārīgā informācija'!$D$41)*$N$175,2),""),"")</f>
        <v/>
      </c>
      <c r="O239" s="221" t="str">
        <f t="shared" si="10"/>
        <v/>
      </c>
    </row>
    <row r="240" spans="2:15" ht="15.6" hidden="1" outlineLevel="2" x14ac:dyDescent="0.3">
      <c r="B240" s="109">
        <v>63</v>
      </c>
      <c r="C240" s="292"/>
      <c r="D240" s="292"/>
      <c r="E240" s="293"/>
      <c r="F240" s="294"/>
      <c r="G240" s="292"/>
      <c r="H240" s="30">
        <f t="shared" si="9"/>
        <v>0</v>
      </c>
      <c r="I240" s="182"/>
      <c r="J240" s="30" t="str">
        <f>IF('Cenas aprēķins'!$E$22="Jā",IFERROR(ROUND(O240/(24*'Vispārīgā informācija'!$D$41)*$J$175,2),""),"")</f>
        <v/>
      </c>
      <c r="K240" s="30" t="str">
        <f>IF('Cenas aprēķins'!$F$22="Jā",IFERROR(ROUND(O240/(24*'Vispārīgā informācija'!$D$41)*$K$175,2),""),"")</f>
        <v/>
      </c>
      <c r="L240" s="30" t="str">
        <f>IF('Cenas aprēķins'!$G$22="Jā",IFERROR(ROUND(O240/'Vispārīgā informācija'!$D$41,2),""),"")</f>
        <v/>
      </c>
      <c r="M240" s="30" t="str">
        <f>IF('Cenas aprēķins'!$H$22="Jā",IFERROR(ROUND(H240/I240/12,2),""),"")</f>
        <v/>
      </c>
      <c r="N240" s="31" t="str">
        <f>IF('Cenas aprēķins'!$I$22="Jā",IFERROR(ROUND(O240/(24*'Vispārīgā informācija'!$D$41)*$N$175,2),""),"")</f>
        <v/>
      </c>
      <c r="O240" s="221" t="str">
        <f t="shared" si="10"/>
        <v/>
      </c>
    </row>
    <row r="241" spans="2:15" ht="15.6" hidden="1" outlineLevel="2" x14ac:dyDescent="0.3">
      <c r="B241" s="109">
        <v>64</v>
      </c>
      <c r="C241" s="292"/>
      <c r="D241" s="292"/>
      <c r="E241" s="293"/>
      <c r="F241" s="294"/>
      <c r="G241" s="292"/>
      <c r="H241" s="30">
        <f t="shared" si="9"/>
        <v>0</v>
      </c>
      <c r="I241" s="182"/>
      <c r="J241" s="30" t="str">
        <f>IF('Cenas aprēķins'!$E$22="Jā",IFERROR(ROUND(O241/(24*'Vispārīgā informācija'!$D$41)*$J$175,2),""),"")</f>
        <v/>
      </c>
      <c r="K241" s="30" t="str">
        <f>IF('Cenas aprēķins'!$F$22="Jā",IFERROR(ROUND(O241/(24*'Vispārīgā informācija'!$D$41)*$K$175,2),""),"")</f>
        <v/>
      </c>
      <c r="L241" s="30" t="str">
        <f>IF('Cenas aprēķins'!$G$22="Jā",IFERROR(ROUND(O241/'Vispārīgā informācija'!$D$41,2),""),"")</f>
        <v/>
      </c>
      <c r="M241" s="30" t="str">
        <f>IF('Cenas aprēķins'!$H$22="Jā",IFERROR(ROUND(H241/I241/12,2),""),"")</f>
        <v/>
      </c>
      <c r="N241" s="31" t="str">
        <f>IF('Cenas aprēķins'!$I$22="Jā",IFERROR(ROUND(O241/(24*'Vispārīgā informācija'!$D$41)*$N$175,2),""),"")</f>
        <v/>
      </c>
      <c r="O241" s="221" t="str">
        <f t="shared" si="10"/>
        <v/>
      </c>
    </row>
    <row r="242" spans="2:15" ht="15.6" hidden="1" outlineLevel="2" x14ac:dyDescent="0.3">
      <c r="B242" s="109">
        <v>65</v>
      </c>
      <c r="C242" s="292"/>
      <c r="D242" s="292"/>
      <c r="E242" s="293"/>
      <c r="F242" s="294"/>
      <c r="G242" s="292"/>
      <c r="H242" s="30">
        <f t="shared" ref="H242:H305" si="11">F242*G242</f>
        <v>0</v>
      </c>
      <c r="I242" s="182"/>
      <c r="J242" s="30" t="str">
        <f>IF('Cenas aprēķins'!$E$22="Jā",IFERROR(ROUND(O242/(24*'Vispārīgā informācija'!$D$41)*$J$175,2),""),"")</f>
        <v/>
      </c>
      <c r="K242" s="30" t="str">
        <f>IF('Cenas aprēķins'!$F$22="Jā",IFERROR(ROUND(O242/(24*'Vispārīgā informācija'!$D$41)*$K$175,2),""),"")</f>
        <v/>
      </c>
      <c r="L242" s="30" t="str">
        <f>IF('Cenas aprēķins'!$G$22="Jā",IFERROR(ROUND(O242/'Vispārīgā informācija'!$D$41,2),""),"")</f>
        <v/>
      </c>
      <c r="M242" s="30" t="str">
        <f>IF('Cenas aprēķins'!$H$22="Jā",IFERROR(ROUND(H242/I242/12,2),""),"")</f>
        <v/>
      </c>
      <c r="N242" s="31" t="str">
        <f>IF('Cenas aprēķins'!$I$22="Jā",IFERROR(ROUND(O242/(24*'Vispārīgā informācija'!$D$41)*$N$175,2),""),"")</f>
        <v/>
      </c>
      <c r="O242" s="221" t="str">
        <f t="shared" ref="O242:O305" si="12">IFERROR(ROUND(H242/I242/12,2),"")</f>
        <v/>
      </c>
    </row>
    <row r="243" spans="2:15" ht="15.6" hidden="1" outlineLevel="2" x14ac:dyDescent="0.3">
      <c r="B243" s="109">
        <v>66</v>
      </c>
      <c r="C243" s="292"/>
      <c r="D243" s="292"/>
      <c r="E243" s="293"/>
      <c r="F243" s="294"/>
      <c r="G243" s="292"/>
      <c r="H243" s="30">
        <f t="shared" si="11"/>
        <v>0</v>
      </c>
      <c r="I243" s="182"/>
      <c r="J243" s="30" t="str">
        <f>IF('Cenas aprēķins'!$E$22="Jā",IFERROR(ROUND(O243/(24*'Vispārīgā informācija'!$D$41)*$J$175,2),""),"")</f>
        <v/>
      </c>
      <c r="K243" s="30" t="str">
        <f>IF('Cenas aprēķins'!$F$22="Jā",IFERROR(ROUND(O243/(24*'Vispārīgā informācija'!$D$41)*$K$175,2),""),"")</f>
        <v/>
      </c>
      <c r="L243" s="30" t="str">
        <f>IF('Cenas aprēķins'!$G$22="Jā",IFERROR(ROUND(O243/'Vispārīgā informācija'!$D$41,2),""),"")</f>
        <v/>
      </c>
      <c r="M243" s="30" t="str">
        <f>IF('Cenas aprēķins'!$H$22="Jā",IFERROR(ROUND(H243/I243/12,2),""),"")</f>
        <v/>
      </c>
      <c r="N243" s="31" t="str">
        <f>IF('Cenas aprēķins'!$I$22="Jā",IFERROR(ROUND(O243/(24*'Vispārīgā informācija'!$D$41)*$N$175,2),""),"")</f>
        <v/>
      </c>
      <c r="O243" s="221" t="str">
        <f t="shared" si="12"/>
        <v/>
      </c>
    </row>
    <row r="244" spans="2:15" ht="15.6" hidden="1" outlineLevel="2" x14ac:dyDescent="0.3">
      <c r="B244" s="109">
        <v>67</v>
      </c>
      <c r="C244" s="292"/>
      <c r="D244" s="292"/>
      <c r="E244" s="293"/>
      <c r="F244" s="294"/>
      <c r="G244" s="292"/>
      <c r="H244" s="30">
        <f t="shared" si="11"/>
        <v>0</v>
      </c>
      <c r="I244" s="182"/>
      <c r="J244" s="30" t="str">
        <f>IF('Cenas aprēķins'!$E$22="Jā",IFERROR(ROUND(O244/(24*'Vispārīgā informācija'!$D$41)*$J$175,2),""),"")</f>
        <v/>
      </c>
      <c r="K244" s="30" t="str">
        <f>IF('Cenas aprēķins'!$F$22="Jā",IFERROR(ROUND(O244/(24*'Vispārīgā informācija'!$D$41)*$K$175,2),""),"")</f>
        <v/>
      </c>
      <c r="L244" s="30" t="str">
        <f>IF('Cenas aprēķins'!$G$22="Jā",IFERROR(ROUND(O244/'Vispārīgā informācija'!$D$41,2),""),"")</f>
        <v/>
      </c>
      <c r="M244" s="30" t="str">
        <f>IF('Cenas aprēķins'!$H$22="Jā",IFERROR(ROUND(H244/I244/12,2),""),"")</f>
        <v/>
      </c>
      <c r="N244" s="31" t="str">
        <f>IF('Cenas aprēķins'!$I$22="Jā",IFERROR(ROUND(O244/(24*'Vispārīgā informācija'!$D$41)*$N$175,2),""),"")</f>
        <v/>
      </c>
      <c r="O244" s="221" t="str">
        <f t="shared" si="12"/>
        <v/>
      </c>
    </row>
    <row r="245" spans="2:15" ht="15.6" hidden="1" outlineLevel="2" x14ac:dyDescent="0.3">
      <c r="B245" s="109">
        <v>68</v>
      </c>
      <c r="C245" s="292"/>
      <c r="D245" s="292"/>
      <c r="E245" s="293"/>
      <c r="F245" s="294"/>
      <c r="G245" s="292"/>
      <c r="H245" s="30">
        <f t="shared" si="11"/>
        <v>0</v>
      </c>
      <c r="I245" s="182"/>
      <c r="J245" s="30" t="str">
        <f>IF('Cenas aprēķins'!$E$22="Jā",IFERROR(ROUND(O245/(24*'Vispārīgā informācija'!$D$41)*$J$175,2),""),"")</f>
        <v/>
      </c>
      <c r="K245" s="30" t="str">
        <f>IF('Cenas aprēķins'!$F$22="Jā",IFERROR(ROUND(O245/(24*'Vispārīgā informācija'!$D$41)*$K$175,2),""),"")</f>
        <v/>
      </c>
      <c r="L245" s="30" t="str">
        <f>IF('Cenas aprēķins'!$G$22="Jā",IFERROR(ROUND(O245/'Vispārīgā informācija'!$D$41,2),""),"")</f>
        <v/>
      </c>
      <c r="M245" s="30" t="str">
        <f>IF('Cenas aprēķins'!$H$22="Jā",IFERROR(ROUND(H245/I245/12,2),""),"")</f>
        <v/>
      </c>
      <c r="N245" s="31" t="str">
        <f>IF('Cenas aprēķins'!$I$22="Jā",IFERROR(ROUND(O245/(24*'Vispārīgā informācija'!$D$41)*$N$175,2),""),"")</f>
        <v/>
      </c>
      <c r="O245" s="221" t="str">
        <f t="shared" si="12"/>
        <v/>
      </c>
    </row>
    <row r="246" spans="2:15" ht="15.6" hidden="1" outlineLevel="2" x14ac:dyDescent="0.3">
      <c r="B246" s="109">
        <v>69</v>
      </c>
      <c r="C246" s="292"/>
      <c r="D246" s="292"/>
      <c r="E246" s="293"/>
      <c r="F246" s="294"/>
      <c r="G246" s="292"/>
      <c r="H246" s="30">
        <f t="shared" si="11"/>
        <v>0</v>
      </c>
      <c r="I246" s="182"/>
      <c r="J246" s="30" t="str">
        <f>IF('Cenas aprēķins'!$E$22="Jā",IFERROR(ROUND(O246/(24*'Vispārīgā informācija'!$D$41)*$J$175,2),""),"")</f>
        <v/>
      </c>
      <c r="K246" s="30" t="str">
        <f>IF('Cenas aprēķins'!$F$22="Jā",IFERROR(ROUND(O246/(24*'Vispārīgā informācija'!$D$41)*$K$175,2),""),"")</f>
        <v/>
      </c>
      <c r="L246" s="30" t="str">
        <f>IF('Cenas aprēķins'!$G$22="Jā",IFERROR(ROUND(O246/'Vispārīgā informācija'!$D$41,2),""),"")</f>
        <v/>
      </c>
      <c r="M246" s="30" t="str">
        <f>IF('Cenas aprēķins'!$H$22="Jā",IFERROR(ROUND(H246/I246/12,2),""),"")</f>
        <v/>
      </c>
      <c r="N246" s="31" t="str">
        <f>IF('Cenas aprēķins'!$I$22="Jā",IFERROR(ROUND(O246/(24*'Vispārīgā informācija'!$D$41)*$N$175,2),""),"")</f>
        <v/>
      </c>
      <c r="O246" s="221" t="str">
        <f t="shared" si="12"/>
        <v/>
      </c>
    </row>
    <row r="247" spans="2:15" ht="15.6" outlineLevel="1" collapsed="1" x14ac:dyDescent="0.3">
      <c r="B247" s="109">
        <v>70</v>
      </c>
      <c r="C247" s="292"/>
      <c r="D247" s="292"/>
      <c r="E247" s="293"/>
      <c r="F247" s="294"/>
      <c r="G247" s="292"/>
      <c r="H247" s="30">
        <f t="shared" si="11"/>
        <v>0</v>
      </c>
      <c r="I247" s="182"/>
      <c r="J247" s="30" t="str">
        <f>IF('Cenas aprēķins'!$E$22="Jā",IFERROR(ROUND(O247/(24*'Vispārīgā informācija'!$D$41)*$J$175,2),""),"")</f>
        <v/>
      </c>
      <c r="K247" s="30" t="str">
        <f>IF('Cenas aprēķins'!$F$22="Jā",IFERROR(ROUND(O247/(24*'Vispārīgā informācija'!$D$41)*$K$175,2),""),"")</f>
        <v/>
      </c>
      <c r="L247" s="30" t="str">
        <f>IF('Cenas aprēķins'!$G$22="Jā",IFERROR(ROUND(O247/'Vispārīgā informācija'!$D$41,2),""),"")</f>
        <v/>
      </c>
      <c r="M247" s="30" t="str">
        <f>IF('Cenas aprēķins'!$H$22="Jā",IFERROR(ROUND(H247/I247/12,2),""),"")</f>
        <v/>
      </c>
      <c r="N247" s="31" t="str">
        <f>IF('Cenas aprēķins'!$I$22="Jā",IFERROR(ROUND(O247/(24*'Vispārīgā informācija'!$D$41)*$N$175,2),""),"")</f>
        <v/>
      </c>
      <c r="O247" s="221" t="str">
        <f t="shared" si="12"/>
        <v/>
      </c>
    </row>
    <row r="248" spans="2:15" ht="15.6" hidden="1" outlineLevel="2" x14ac:dyDescent="0.3">
      <c r="B248" s="109">
        <v>71</v>
      </c>
      <c r="C248" s="292"/>
      <c r="D248" s="292"/>
      <c r="E248" s="293"/>
      <c r="F248" s="294"/>
      <c r="G248" s="292"/>
      <c r="H248" s="30">
        <f t="shared" si="11"/>
        <v>0</v>
      </c>
      <c r="I248" s="182"/>
      <c r="J248" s="30" t="str">
        <f>IF('Cenas aprēķins'!$E$22="Jā",IFERROR(ROUND(O248/(24*'Vispārīgā informācija'!$D$41)*$J$175,2),""),"")</f>
        <v/>
      </c>
      <c r="K248" s="30" t="str">
        <f>IF('Cenas aprēķins'!$F$22="Jā",IFERROR(ROUND(O248/(24*'Vispārīgā informācija'!$D$41)*$K$175,2),""),"")</f>
        <v/>
      </c>
      <c r="L248" s="30" t="str">
        <f>IF('Cenas aprēķins'!$G$22="Jā",IFERROR(ROUND(O248/'Vispārīgā informācija'!$D$41,2),""),"")</f>
        <v/>
      </c>
      <c r="M248" s="30" t="str">
        <f>IF('Cenas aprēķins'!$H$22="Jā",IFERROR(ROUND(H248/I248/12,2),""),"")</f>
        <v/>
      </c>
      <c r="N248" s="31" t="str">
        <f>IF('Cenas aprēķins'!$I$22="Jā",IFERROR(ROUND(O248/(24*'Vispārīgā informācija'!$D$41)*$N$175,2),""),"")</f>
        <v/>
      </c>
      <c r="O248" s="221" t="str">
        <f t="shared" si="12"/>
        <v/>
      </c>
    </row>
    <row r="249" spans="2:15" ht="15.6" hidden="1" outlineLevel="2" x14ac:dyDescent="0.3">
      <c r="B249" s="109">
        <v>72</v>
      </c>
      <c r="C249" s="292"/>
      <c r="D249" s="292"/>
      <c r="E249" s="293"/>
      <c r="F249" s="294"/>
      <c r="G249" s="292"/>
      <c r="H249" s="30">
        <f t="shared" si="11"/>
        <v>0</v>
      </c>
      <c r="I249" s="182"/>
      <c r="J249" s="30" t="str">
        <f>IF('Cenas aprēķins'!$E$22="Jā",IFERROR(ROUND(O249/(24*'Vispārīgā informācija'!$D$41)*$J$175,2),""),"")</f>
        <v/>
      </c>
      <c r="K249" s="30" t="str">
        <f>IF('Cenas aprēķins'!$F$22="Jā",IFERROR(ROUND(O249/(24*'Vispārīgā informācija'!$D$41)*$K$175,2),""),"")</f>
        <v/>
      </c>
      <c r="L249" s="30" t="str">
        <f>IF('Cenas aprēķins'!$G$22="Jā",IFERROR(ROUND(O249/'Vispārīgā informācija'!$D$41,2),""),"")</f>
        <v/>
      </c>
      <c r="M249" s="30" t="str">
        <f>IF('Cenas aprēķins'!$H$22="Jā",IFERROR(ROUND(H249/I249/12,2),""),"")</f>
        <v/>
      </c>
      <c r="N249" s="31" t="str">
        <f>IF('Cenas aprēķins'!$I$22="Jā",IFERROR(ROUND(O249/(24*'Vispārīgā informācija'!$D$41)*$N$175,2),""),"")</f>
        <v/>
      </c>
      <c r="O249" s="221" t="str">
        <f t="shared" si="12"/>
        <v/>
      </c>
    </row>
    <row r="250" spans="2:15" ht="15.6" hidden="1" outlineLevel="2" x14ac:dyDescent="0.3">
      <c r="B250" s="109">
        <v>73</v>
      </c>
      <c r="C250" s="292"/>
      <c r="D250" s="292"/>
      <c r="E250" s="293"/>
      <c r="F250" s="294"/>
      <c r="G250" s="292"/>
      <c r="H250" s="30">
        <f t="shared" si="11"/>
        <v>0</v>
      </c>
      <c r="I250" s="182"/>
      <c r="J250" s="30" t="str">
        <f>IF('Cenas aprēķins'!$E$22="Jā",IFERROR(ROUND(O250/(24*'Vispārīgā informācija'!$D$41)*$J$175,2),""),"")</f>
        <v/>
      </c>
      <c r="K250" s="30" t="str">
        <f>IF('Cenas aprēķins'!$F$22="Jā",IFERROR(ROUND(O250/(24*'Vispārīgā informācija'!$D$41)*$K$175,2),""),"")</f>
        <v/>
      </c>
      <c r="L250" s="30" t="str">
        <f>IF('Cenas aprēķins'!$G$22="Jā",IFERROR(ROUND(O250/'Vispārīgā informācija'!$D$41,2),""),"")</f>
        <v/>
      </c>
      <c r="M250" s="30" t="str">
        <f>IF('Cenas aprēķins'!$H$22="Jā",IFERROR(ROUND(H250/I250/12,2),""),"")</f>
        <v/>
      </c>
      <c r="N250" s="31" t="str">
        <f>IF('Cenas aprēķins'!$I$22="Jā",IFERROR(ROUND(O250/(24*'Vispārīgā informācija'!$D$41)*$N$175,2),""),"")</f>
        <v/>
      </c>
      <c r="O250" s="221" t="str">
        <f t="shared" si="12"/>
        <v/>
      </c>
    </row>
    <row r="251" spans="2:15" ht="15.6" hidden="1" outlineLevel="2" x14ac:dyDescent="0.3">
      <c r="B251" s="109">
        <v>74</v>
      </c>
      <c r="C251" s="292"/>
      <c r="D251" s="292"/>
      <c r="E251" s="293"/>
      <c r="F251" s="294"/>
      <c r="G251" s="292"/>
      <c r="H251" s="30">
        <f t="shared" si="11"/>
        <v>0</v>
      </c>
      <c r="I251" s="182"/>
      <c r="J251" s="30" t="str">
        <f>IF('Cenas aprēķins'!$E$22="Jā",IFERROR(ROUND(O251/(24*'Vispārīgā informācija'!$D$41)*$J$175,2),""),"")</f>
        <v/>
      </c>
      <c r="K251" s="30" t="str">
        <f>IF('Cenas aprēķins'!$F$22="Jā",IFERROR(ROUND(O251/(24*'Vispārīgā informācija'!$D$41)*$K$175,2),""),"")</f>
        <v/>
      </c>
      <c r="L251" s="30" t="str">
        <f>IF('Cenas aprēķins'!$G$22="Jā",IFERROR(ROUND(O251/'Vispārīgā informācija'!$D$41,2),""),"")</f>
        <v/>
      </c>
      <c r="M251" s="30" t="str">
        <f>IF('Cenas aprēķins'!$H$22="Jā",IFERROR(ROUND(H251/I251/12,2),""),"")</f>
        <v/>
      </c>
      <c r="N251" s="31" t="str">
        <f>IF('Cenas aprēķins'!$I$22="Jā",IFERROR(ROUND(O251/(24*'Vispārīgā informācija'!$D$41)*$N$175,2),""),"")</f>
        <v/>
      </c>
      <c r="O251" s="221" t="str">
        <f t="shared" si="12"/>
        <v/>
      </c>
    </row>
    <row r="252" spans="2:15" ht="15.6" hidden="1" outlineLevel="2" x14ac:dyDescent="0.3">
      <c r="B252" s="109">
        <v>75</v>
      </c>
      <c r="C252" s="292"/>
      <c r="D252" s="292"/>
      <c r="E252" s="293"/>
      <c r="F252" s="294"/>
      <c r="G252" s="292"/>
      <c r="H252" s="30">
        <f t="shared" si="11"/>
        <v>0</v>
      </c>
      <c r="I252" s="182"/>
      <c r="J252" s="30" t="str">
        <f>IF('Cenas aprēķins'!$E$22="Jā",IFERROR(ROUND(O252/(24*'Vispārīgā informācija'!$D$41)*$J$175,2),""),"")</f>
        <v/>
      </c>
      <c r="K252" s="30" t="str">
        <f>IF('Cenas aprēķins'!$F$22="Jā",IFERROR(ROUND(O252/(24*'Vispārīgā informācija'!$D$41)*$K$175,2),""),"")</f>
        <v/>
      </c>
      <c r="L252" s="30" t="str">
        <f>IF('Cenas aprēķins'!$G$22="Jā",IFERROR(ROUND(O252/'Vispārīgā informācija'!$D$41,2),""),"")</f>
        <v/>
      </c>
      <c r="M252" s="30" t="str">
        <f>IF('Cenas aprēķins'!$H$22="Jā",IFERROR(ROUND(H252/I252/12,2),""),"")</f>
        <v/>
      </c>
      <c r="N252" s="31" t="str">
        <f>IF('Cenas aprēķins'!$I$22="Jā",IFERROR(ROUND(O252/(24*'Vispārīgā informācija'!$D$41)*$N$175,2),""),"")</f>
        <v/>
      </c>
      <c r="O252" s="221" t="str">
        <f t="shared" si="12"/>
        <v/>
      </c>
    </row>
    <row r="253" spans="2:15" ht="15.6" hidden="1" outlineLevel="2" x14ac:dyDescent="0.3">
      <c r="B253" s="109">
        <v>76</v>
      </c>
      <c r="C253" s="292"/>
      <c r="D253" s="292"/>
      <c r="E253" s="293"/>
      <c r="F253" s="294"/>
      <c r="G253" s="292"/>
      <c r="H253" s="30">
        <f t="shared" si="11"/>
        <v>0</v>
      </c>
      <c r="I253" s="182"/>
      <c r="J253" s="30" t="str">
        <f>IF('Cenas aprēķins'!$E$22="Jā",IFERROR(ROUND(O253/(24*'Vispārīgā informācija'!$D$41)*$J$175,2),""),"")</f>
        <v/>
      </c>
      <c r="K253" s="30" t="str">
        <f>IF('Cenas aprēķins'!$F$22="Jā",IFERROR(ROUND(O253/(24*'Vispārīgā informācija'!$D$41)*$K$175,2),""),"")</f>
        <v/>
      </c>
      <c r="L253" s="30" t="str">
        <f>IF('Cenas aprēķins'!$G$22="Jā",IFERROR(ROUND(O253/'Vispārīgā informācija'!$D$41,2),""),"")</f>
        <v/>
      </c>
      <c r="M253" s="30" t="str">
        <f>IF('Cenas aprēķins'!$H$22="Jā",IFERROR(ROUND(H253/I253/12,2),""),"")</f>
        <v/>
      </c>
      <c r="N253" s="31" t="str">
        <f>IF('Cenas aprēķins'!$I$22="Jā",IFERROR(ROUND(O253/(24*'Vispārīgā informācija'!$D$41)*$N$175,2),""),"")</f>
        <v/>
      </c>
      <c r="O253" s="221" t="str">
        <f t="shared" si="12"/>
        <v/>
      </c>
    </row>
    <row r="254" spans="2:15" ht="15.6" hidden="1" outlineLevel="2" x14ac:dyDescent="0.3">
      <c r="B254" s="109">
        <v>77</v>
      </c>
      <c r="C254" s="292"/>
      <c r="D254" s="292"/>
      <c r="E254" s="293"/>
      <c r="F254" s="294"/>
      <c r="G254" s="292"/>
      <c r="H254" s="30">
        <f t="shared" si="11"/>
        <v>0</v>
      </c>
      <c r="I254" s="182"/>
      <c r="J254" s="30" t="str">
        <f>IF('Cenas aprēķins'!$E$22="Jā",IFERROR(ROUND(O254/(24*'Vispārīgā informācija'!$D$41)*$J$175,2),""),"")</f>
        <v/>
      </c>
      <c r="K254" s="30" t="str">
        <f>IF('Cenas aprēķins'!$F$22="Jā",IFERROR(ROUND(O254/(24*'Vispārīgā informācija'!$D$41)*$K$175,2),""),"")</f>
        <v/>
      </c>
      <c r="L254" s="30" t="str">
        <f>IF('Cenas aprēķins'!$G$22="Jā",IFERROR(ROUND(O254/'Vispārīgā informācija'!$D$41,2),""),"")</f>
        <v/>
      </c>
      <c r="M254" s="30" t="str">
        <f>IF('Cenas aprēķins'!$H$22="Jā",IFERROR(ROUND(H254/I254/12,2),""),"")</f>
        <v/>
      </c>
      <c r="N254" s="31" t="str">
        <f>IF('Cenas aprēķins'!$I$22="Jā",IFERROR(ROUND(O254/(24*'Vispārīgā informācija'!$D$41)*$N$175,2),""),"")</f>
        <v/>
      </c>
      <c r="O254" s="221" t="str">
        <f t="shared" si="12"/>
        <v/>
      </c>
    </row>
    <row r="255" spans="2:15" ht="15.6" hidden="1" outlineLevel="2" x14ac:dyDescent="0.3">
      <c r="B255" s="109">
        <v>78</v>
      </c>
      <c r="C255" s="292"/>
      <c r="D255" s="292"/>
      <c r="E255" s="293"/>
      <c r="F255" s="294"/>
      <c r="G255" s="292"/>
      <c r="H255" s="30">
        <f t="shared" si="11"/>
        <v>0</v>
      </c>
      <c r="I255" s="182"/>
      <c r="J255" s="30" t="str">
        <f>IF('Cenas aprēķins'!$E$22="Jā",IFERROR(ROUND(O255/(24*'Vispārīgā informācija'!$D$41)*$J$175,2),""),"")</f>
        <v/>
      </c>
      <c r="K255" s="30" t="str">
        <f>IF('Cenas aprēķins'!$F$22="Jā",IFERROR(ROUND(O255/(24*'Vispārīgā informācija'!$D$41)*$K$175,2),""),"")</f>
        <v/>
      </c>
      <c r="L255" s="30" t="str">
        <f>IF('Cenas aprēķins'!$G$22="Jā",IFERROR(ROUND(O255/'Vispārīgā informācija'!$D$41,2),""),"")</f>
        <v/>
      </c>
      <c r="M255" s="30" t="str">
        <f>IF('Cenas aprēķins'!$H$22="Jā",IFERROR(ROUND(H255/I255/12,2),""),"")</f>
        <v/>
      </c>
      <c r="N255" s="31" t="str">
        <f>IF('Cenas aprēķins'!$I$22="Jā",IFERROR(ROUND(O255/(24*'Vispārīgā informācija'!$D$41)*$N$175,2),""),"")</f>
        <v/>
      </c>
      <c r="O255" s="221" t="str">
        <f t="shared" si="12"/>
        <v/>
      </c>
    </row>
    <row r="256" spans="2:15" ht="15.6" hidden="1" outlineLevel="2" x14ac:dyDescent="0.3">
      <c r="B256" s="109">
        <v>79</v>
      </c>
      <c r="C256" s="292"/>
      <c r="D256" s="292"/>
      <c r="E256" s="293"/>
      <c r="F256" s="294"/>
      <c r="G256" s="292"/>
      <c r="H256" s="30">
        <f t="shared" si="11"/>
        <v>0</v>
      </c>
      <c r="I256" s="182"/>
      <c r="J256" s="30" t="str">
        <f>IF('Cenas aprēķins'!$E$22="Jā",IFERROR(ROUND(O256/(24*'Vispārīgā informācija'!$D$41)*$J$175,2),""),"")</f>
        <v/>
      </c>
      <c r="K256" s="30" t="str">
        <f>IF('Cenas aprēķins'!$F$22="Jā",IFERROR(ROUND(O256/(24*'Vispārīgā informācija'!$D$41)*$K$175,2),""),"")</f>
        <v/>
      </c>
      <c r="L256" s="30" t="str">
        <f>IF('Cenas aprēķins'!$G$22="Jā",IFERROR(ROUND(O256/'Vispārīgā informācija'!$D$41,2),""),"")</f>
        <v/>
      </c>
      <c r="M256" s="30" t="str">
        <f>IF('Cenas aprēķins'!$H$22="Jā",IFERROR(ROUND(H256/I256/12,2),""),"")</f>
        <v/>
      </c>
      <c r="N256" s="31" t="str">
        <f>IF('Cenas aprēķins'!$I$22="Jā",IFERROR(ROUND(O256/(24*'Vispārīgā informācija'!$D$41)*$N$175,2),""),"")</f>
        <v/>
      </c>
      <c r="O256" s="221" t="str">
        <f t="shared" si="12"/>
        <v/>
      </c>
    </row>
    <row r="257" spans="2:15" ht="15.6" outlineLevel="1" collapsed="1" x14ac:dyDescent="0.3">
      <c r="B257" s="109">
        <v>80</v>
      </c>
      <c r="C257" s="292"/>
      <c r="D257" s="292"/>
      <c r="E257" s="293"/>
      <c r="F257" s="294"/>
      <c r="G257" s="292"/>
      <c r="H257" s="30">
        <f t="shared" si="11"/>
        <v>0</v>
      </c>
      <c r="I257" s="182"/>
      <c r="J257" s="30" t="str">
        <f>IF('Cenas aprēķins'!$E$22="Jā",IFERROR(ROUND(O257/(24*'Vispārīgā informācija'!$D$41)*$J$175,2),""),"")</f>
        <v/>
      </c>
      <c r="K257" s="30" t="str">
        <f>IF('Cenas aprēķins'!$F$22="Jā",IFERROR(ROUND(O257/(24*'Vispārīgā informācija'!$D$41)*$K$175,2),""),"")</f>
        <v/>
      </c>
      <c r="L257" s="30" t="str">
        <f>IF('Cenas aprēķins'!$G$22="Jā",IFERROR(ROUND(O257/'Vispārīgā informācija'!$D$41,2),""),"")</f>
        <v/>
      </c>
      <c r="M257" s="30" t="str">
        <f>IF('Cenas aprēķins'!$H$22="Jā",IFERROR(ROUND(H257/I257/12,2),""),"")</f>
        <v/>
      </c>
      <c r="N257" s="31" t="str">
        <f>IF('Cenas aprēķins'!$I$22="Jā",IFERROR(ROUND(O257/(24*'Vispārīgā informācija'!$D$41)*$N$175,2),""),"")</f>
        <v/>
      </c>
      <c r="O257" s="221" t="str">
        <f t="shared" si="12"/>
        <v/>
      </c>
    </row>
    <row r="258" spans="2:15" ht="15.6" hidden="1" outlineLevel="2" x14ac:dyDescent="0.3">
      <c r="B258" s="109">
        <v>81</v>
      </c>
      <c r="C258" s="292"/>
      <c r="D258" s="292"/>
      <c r="E258" s="293"/>
      <c r="F258" s="294"/>
      <c r="G258" s="292"/>
      <c r="H258" s="30">
        <f t="shared" si="11"/>
        <v>0</v>
      </c>
      <c r="I258" s="182"/>
      <c r="J258" s="30" t="str">
        <f>IF('Cenas aprēķins'!$E$22="Jā",IFERROR(ROUND(O258/(24*'Vispārīgā informācija'!$D$41)*$J$175,2),""),"")</f>
        <v/>
      </c>
      <c r="K258" s="30" t="str">
        <f>IF('Cenas aprēķins'!$F$22="Jā",IFERROR(ROUND(O258/(24*'Vispārīgā informācija'!$D$41)*$K$175,2),""),"")</f>
        <v/>
      </c>
      <c r="L258" s="30" t="str">
        <f>IF('Cenas aprēķins'!$G$22="Jā",IFERROR(ROUND(O258/'Vispārīgā informācija'!$D$41,2),""),"")</f>
        <v/>
      </c>
      <c r="M258" s="30" t="str">
        <f>IF('Cenas aprēķins'!$H$22="Jā",IFERROR(ROUND(H258/I258/12,2),""),"")</f>
        <v/>
      </c>
      <c r="N258" s="31" t="str">
        <f>IF('Cenas aprēķins'!$I$22="Jā",IFERROR(ROUND(O258/(24*'Vispārīgā informācija'!$D$41)*$N$175,2),""),"")</f>
        <v/>
      </c>
      <c r="O258" s="221" t="str">
        <f t="shared" si="12"/>
        <v/>
      </c>
    </row>
    <row r="259" spans="2:15" ht="15.6" hidden="1" outlineLevel="2" x14ac:dyDescent="0.3">
      <c r="B259" s="109">
        <v>82</v>
      </c>
      <c r="C259" s="292"/>
      <c r="D259" s="292"/>
      <c r="E259" s="293"/>
      <c r="F259" s="294"/>
      <c r="G259" s="292"/>
      <c r="H259" s="30">
        <f t="shared" si="11"/>
        <v>0</v>
      </c>
      <c r="I259" s="182"/>
      <c r="J259" s="30" t="str">
        <f>IF('Cenas aprēķins'!$E$22="Jā",IFERROR(ROUND(O259/(24*'Vispārīgā informācija'!$D$41)*$J$175,2),""),"")</f>
        <v/>
      </c>
      <c r="K259" s="30" t="str">
        <f>IF('Cenas aprēķins'!$F$22="Jā",IFERROR(ROUND(O259/(24*'Vispārīgā informācija'!$D$41)*$K$175,2),""),"")</f>
        <v/>
      </c>
      <c r="L259" s="30" t="str">
        <f>IF('Cenas aprēķins'!$G$22="Jā",IFERROR(ROUND(O259/'Vispārīgā informācija'!$D$41,2),""),"")</f>
        <v/>
      </c>
      <c r="M259" s="30" t="str">
        <f>IF('Cenas aprēķins'!$H$22="Jā",IFERROR(ROUND(H259/I259/12,2),""),"")</f>
        <v/>
      </c>
      <c r="N259" s="31" t="str">
        <f>IF('Cenas aprēķins'!$I$22="Jā",IFERROR(ROUND(O259/(24*'Vispārīgā informācija'!$D$41)*$N$175,2),""),"")</f>
        <v/>
      </c>
      <c r="O259" s="221" t="str">
        <f t="shared" si="12"/>
        <v/>
      </c>
    </row>
    <row r="260" spans="2:15" ht="15.6" hidden="1" outlineLevel="2" x14ac:dyDescent="0.3">
      <c r="B260" s="109">
        <v>83</v>
      </c>
      <c r="C260" s="292"/>
      <c r="D260" s="292"/>
      <c r="E260" s="293"/>
      <c r="F260" s="294"/>
      <c r="G260" s="292"/>
      <c r="H260" s="30">
        <f t="shared" si="11"/>
        <v>0</v>
      </c>
      <c r="I260" s="182"/>
      <c r="J260" s="30" t="str">
        <f>IF('Cenas aprēķins'!$E$22="Jā",IFERROR(ROUND(O260/(24*'Vispārīgā informācija'!$D$41)*$J$175,2),""),"")</f>
        <v/>
      </c>
      <c r="K260" s="30" t="str">
        <f>IF('Cenas aprēķins'!$F$22="Jā",IFERROR(ROUND(O260/(24*'Vispārīgā informācija'!$D$41)*$K$175,2),""),"")</f>
        <v/>
      </c>
      <c r="L260" s="30" t="str">
        <f>IF('Cenas aprēķins'!$G$22="Jā",IFERROR(ROUND(O260/'Vispārīgā informācija'!$D$41,2),""),"")</f>
        <v/>
      </c>
      <c r="M260" s="30" t="str">
        <f>IF('Cenas aprēķins'!$H$22="Jā",IFERROR(ROUND(H260/I260/12,2),""),"")</f>
        <v/>
      </c>
      <c r="N260" s="31" t="str">
        <f>IF('Cenas aprēķins'!$I$22="Jā",IFERROR(ROUND(O260/(24*'Vispārīgā informācija'!$D$41)*$N$175,2),""),"")</f>
        <v/>
      </c>
      <c r="O260" s="221" t="str">
        <f t="shared" si="12"/>
        <v/>
      </c>
    </row>
    <row r="261" spans="2:15" ht="15.6" hidden="1" outlineLevel="2" x14ac:dyDescent="0.3">
      <c r="B261" s="109">
        <v>84</v>
      </c>
      <c r="C261" s="292"/>
      <c r="D261" s="292"/>
      <c r="E261" s="293"/>
      <c r="F261" s="294"/>
      <c r="G261" s="292"/>
      <c r="H261" s="30">
        <f t="shared" si="11"/>
        <v>0</v>
      </c>
      <c r="I261" s="182"/>
      <c r="J261" s="30" t="str">
        <f>IF('Cenas aprēķins'!$E$22="Jā",IFERROR(ROUND(O261/(24*'Vispārīgā informācija'!$D$41)*$J$175,2),""),"")</f>
        <v/>
      </c>
      <c r="K261" s="30" t="str">
        <f>IF('Cenas aprēķins'!$F$22="Jā",IFERROR(ROUND(O261/(24*'Vispārīgā informācija'!$D$41)*$K$175,2),""),"")</f>
        <v/>
      </c>
      <c r="L261" s="30" t="str">
        <f>IF('Cenas aprēķins'!$G$22="Jā",IFERROR(ROUND(O261/'Vispārīgā informācija'!$D$41,2),""),"")</f>
        <v/>
      </c>
      <c r="M261" s="30" t="str">
        <f>IF('Cenas aprēķins'!$H$22="Jā",IFERROR(ROUND(H261/I261/12,2),""),"")</f>
        <v/>
      </c>
      <c r="N261" s="31" t="str">
        <f>IF('Cenas aprēķins'!$I$22="Jā",IFERROR(ROUND(O261/(24*'Vispārīgā informācija'!$D$41)*$N$175,2),""),"")</f>
        <v/>
      </c>
      <c r="O261" s="221" t="str">
        <f t="shared" si="12"/>
        <v/>
      </c>
    </row>
    <row r="262" spans="2:15" ht="15.6" hidden="1" outlineLevel="2" x14ac:dyDescent="0.3">
      <c r="B262" s="109">
        <v>85</v>
      </c>
      <c r="C262" s="292"/>
      <c r="D262" s="292"/>
      <c r="E262" s="293"/>
      <c r="F262" s="294"/>
      <c r="G262" s="292"/>
      <c r="H262" s="30">
        <f t="shared" si="11"/>
        <v>0</v>
      </c>
      <c r="I262" s="182"/>
      <c r="J262" s="30" t="str">
        <f>IF('Cenas aprēķins'!$E$22="Jā",IFERROR(ROUND(O262/(24*'Vispārīgā informācija'!$D$41)*$J$175,2),""),"")</f>
        <v/>
      </c>
      <c r="K262" s="30" t="str">
        <f>IF('Cenas aprēķins'!$F$22="Jā",IFERROR(ROUND(O262/(24*'Vispārīgā informācija'!$D$41)*$K$175,2),""),"")</f>
        <v/>
      </c>
      <c r="L262" s="30" t="str">
        <f>IF('Cenas aprēķins'!$G$22="Jā",IFERROR(ROUND(O262/'Vispārīgā informācija'!$D$41,2),""),"")</f>
        <v/>
      </c>
      <c r="M262" s="30" t="str">
        <f>IF('Cenas aprēķins'!$H$22="Jā",IFERROR(ROUND(H262/I262/12,2),""),"")</f>
        <v/>
      </c>
      <c r="N262" s="31" t="str">
        <f>IF('Cenas aprēķins'!$I$22="Jā",IFERROR(ROUND(O262/(24*'Vispārīgā informācija'!$D$41)*$N$175,2),""),"")</f>
        <v/>
      </c>
      <c r="O262" s="221" t="str">
        <f t="shared" si="12"/>
        <v/>
      </c>
    </row>
    <row r="263" spans="2:15" ht="15.6" hidden="1" outlineLevel="2" x14ac:dyDescent="0.3">
      <c r="B263" s="109">
        <v>86</v>
      </c>
      <c r="C263" s="292"/>
      <c r="D263" s="292"/>
      <c r="E263" s="293"/>
      <c r="F263" s="294"/>
      <c r="G263" s="292"/>
      <c r="H263" s="30">
        <f t="shared" si="11"/>
        <v>0</v>
      </c>
      <c r="I263" s="182"/>
      <c r="J263" s="30" t="str">
        <f>IF('Cenas aprēķins'!$E$22="Jā",IFERROR(ROUND(O263/(24*'Vispārīgā informācija'!$D$41)*$J$175,2),""),"")</f>
        <v/>
      </c>
      <c r="K263" s="30" t="str">
        <f>IF('Cenas aprēķins'!$F$22="Jā",IFERROR(ROUND(O263/(24*'Vispārīgā informācija'!$D$41)*$K$175,2),""),"")</f>
        <v/>
      </c>
      <c r="L263" s="30" t="str">
        <f>IF('Cenas aprēķins'!$G$22="Jā",IFERROR(ROUND(O263/'Vispārīgā informācija'!$D$41,2),""),"")</f>
        <v/>
      </c>
      <c r="M263" s="30" t="str">
        <f>IF('Cenas aprēķins'!$H$22="Jā",IFERROR(ROUND(H263/I263/12,2),""),"")</f>
        <v/>
      </c>
      <c r="N263" s="31" t="str">
        <f>IF('Cenas aprēķins'!$I$22="Jā",IFERROR(ROUND(O263/(24*'Vispārīgā informācija'!$D$41)*$N$175,2),""),"")</f>
        <v/>
      </c>
      <c r="O263" s="221" t="str">
        <f t="shared" si="12"/>
        <v/>
      </c>
    </row>
    <row r="264" spans="2:15" ht="15.6" hidden="1" outlineLevel="2" x14ac:dyDescent="0.3">
      <c r="B264" s="109">
        <v>87</v>
      </c>
      <c r="C264" s="292"/>
      <c r="D264" s="292"/>
      <c r="E264" s="293"/>
      <c r="F264" s="294"/>
      <c r="G264" s="292"/>
      <c r="H264" s="30">
        <f t="shared" si="11"/>
        <v>0</v>
      </c>
      <c r="I264" s="182"/>
      <c r="J264" s="30" t="str">
        <f>IF('Cenas aprēķins'!$E$22="Jā",IFERROR(ROUND(O264/(24*'Vispārīgā informācija'!$D$41)*$J$175,2),""),"")</f>
        <v/>
      </c>
      <c r="K264" s="30" t="str">
        <f>IF('Cenas aprēķins'!$F$22="Jā",IFERROR(ROUND(O264/(24*'Vispārīgā informācija'!$D$41)*$K$175,2),""),"")</f>
        <v/>
      </c>
      <c r="L264" s="30" t="str">
        <f>IF('Cenas aprēķins'!$G$22="Jā",IFERROR(ROUND(O264/'Vispārīgā informācija'!$D$41,2),""),"")</f>
        <v/>
      </c>
      <c r="M264" s="30" t="str">
        <f>IF('Cenas aprēķins'!$H$22="Jā",IFERROR(ROUND(H264/I264/12,2),""),"")</f>
        <v/>
      </c>
      <c r="N264" s="31" t="str">
        <f>IF('Cenas aprēķins'!$I$22="Jā",IFERROR(ROUND(O264/(24*'Vispārīgā informācija'!$D$41)*$N$175,2),""),"")</f>
        <v/>
      </c>
      <c r="O264" s="221" t="str">
        <f t="shared" si="12"/>
        <v/>
      </c>
    </row>
    <row r="265" spans="2:15" ht="15.6" hidden="1" outlineLevel="2" x14ac:dyDescent="0.3">
      <c r="B265" s="109">
        <v>88</v>
      </c>
      <c r="C265" s="292"/>
      <c r="D265" s="292"/>
      <c r="E265" s="293"/>
      <c r="F265" s="294"/>
      <c r="G265" s="292"/>
      <c r="H265" s="30">
        <f t="shared" si="11"/>
        <v>0</v>
      </c>
      <c r="I265" s="182"/>
      <c r="J265" s="30" t="str">
        <f>IF('Cenas aprēķins'!$E$22="Jā",IFERROR(ROUND(O265/(24*'Vispārīgā informācija'!$D$41)*$J$175,2),""),"")</f>
        <v/>
      </c>
      <c r="K265" s="30" t="str">
        <f>IF('Cenas aprēķins'!$F$22="Jā",IFERROR(ROUND(O265/(24*'Vispārīgā informācija'!$D$41)*$K$175,2),""),"")</f>
        <v/>
      </c>
      <c r="L265" s="30" t="str">
        <f>IF('Cenas aprēķins'!$G$22="Jā",IFERROR(ROUND(O265/'Vispārīgā informācija'!$D$41,2),""),"")</f>
        <v/>
      </c>
      <c r="M265" s="30" t="str">
        <f>IF('Cenas aprēķins'!$H$22="Jā",IFERROR(ROUND(H265/I265/12,2),""),"")</f>
        <v/>
      </c>
      <c r="N265" s="31" t="str">
        <f>IF('Cenas aprēķins'!$I$22="Jā",IFERROR(ROUND(O265/(24*'Vispārīgā informācija'!$D$41)*$N$175,2),""),"")</f>
        <v/>
      </c>
      <c r="O265" s="221" t="str">
        <f t="shared" si="12"/>
        <v/>
      </c>
    </row>
    <row r="266" spans="2:15" ht="15.6" hidden="1" outlineLevel="2" x14ac:dyDescent="0.3">
      <c r="B266" s="109">
        <v>89</v>
      </c>
      <c r="C266" s="292"/>
      <c r="D266" s="292"/>
      <c r="E266" s="293"/>
      <c r="F266" s="294"/>
      <c r="G266" s="292"/>
      <c r="H266" s="30">
        <f t="shared" si="11"/>
        <v>0</v>
      </c>
      <c r="I266" s="182"/>
      <c r="J266" s="30" t="str">
        <f>IF('Cenas aprēķins'!$E$22="Jā",IFERROR(ROUND(O266/(24*'Vispārīgā informācija'!$D$41)*$J$175,2),""),"")</f>
        <v/>
      </c>
      <c r="K266" s="30" t="str">
        <f>IF('Cenas aprēķins'!$F$22="Jā",IFERROR(ROUND(O266/(24*'Vispārīgā informācija'!$D$41)*$K$175,2),""),"")</f>
        <v/>
      </c>
      <c r="L266" s="30" t="str">
        <f>IF('Cenas aprēķins'!$G$22="Jā",IFERROR(ROUND(O266/'Vispārīgā informācija'!$D$41,2),""),"")</f>
        <v/>
      </c>
      <c r="M266" s="30" t="str">
        <f>IF('Cenas aprēķins'!$H$22="Jā",IFERROR(ROUND(H266/I266/12,2),""),"")</f>
        <v/>
      </c>
      <c r="N266" s="31" t="str">
        <f>IF('Cenas aprēķins'!$I$22="Jā",IFERROR(ROUND(O266/(24*'Vispārīgā informācija'!$D$41)*$N$175,2),""),"")</f>
        <v/>
      </c>
      <c r="O266" s="221" t="str">
        <f t="shared" si="12"/>
        <v/>
      </c>
    </row>
    <row r="267" spans="2:15" ht="15.6" outlineLevel="1" collapsed="1" x14ac:dyDescent="0.3">
      <c r="B267" s="109">
        <v>90</v>
      </c>
      <c r="C267" s="292"/>
      <c r="D267" s="292"/>
      <c r="E267" s="293"/>
      <c r="F267" s="294"/>
      <c r="G267" s="292"/>
      <c r="H267" s="30">
        <f t="shared" si="11"/>
        <v>0</v>
      </c>
      <c r="I267" s="182"/>
      <c r="J267" s="30" t="str">
        <f>IF('Cenas aprēķins'!$E$22="Jā",IFERROR(ROUND(O267/(24*'Vispārīgā informācija'!$D$41)*$J$175,2),""),"")</f>
        <v/>
      </c>
      <c r="K267" s="30" t="str">
        <f>IF('Cenas aprēķins'!$F$22="Jā",IFERROR(ROUND(O267/(24*'Vispārīgā informācija'!$D$41)*$K$175,2),""),"")</f>
        <v/>
      </c>
      <c r="L267" s="30" t="str">
        <f>IF('Cenas aprēķins'!$G$22="Jā",IFERROR(ROUND(O267/'Vispārīgā informācija'!$D$41,2),""),"")</f>
        <v/>
      </c>
      <c r="M267" s="30" t="str">
        <f>IF('Cenas aprēķins'!$H$22="Jā",IFERROR(ROUND(H267/I267/12,2),""),"")</f>
        <v/>
      </c>
      <c r="N267" s="31" t="str">
        <f>IF('Cenas aprēķins'!$I$22="Jā",IFERROR(ROUND(O267/(24*'Vispārīgā informācija'!$D$41)*$N$175,2),""),"")</f>
        <v/>
      </c>
      <c r="O267" s="221" t="str">
        <f t="shared" si="12"/>
        <v/>
      </c>
    </row>
    <row r="268" spans="2:15" ht="15.6" hidden="1" outlineLevel="2" x14ac:dyDescent="0.3">
      <c r="B268" s="109">
        <v>91</v>
      </c>
      <c r="C268" s="292"/>
      <c r="D268" s="292"/>
      <c r="E268" s="293"/>
      <c r="F268" s="294"/>
      <c r="G268" s="292"/>
      <c r="H268" s="30">
        <f t="shared" si="11"/>
        <v>0</v>
      </c>
      <c r="I268" s="182"/>
      <c r="J268" s="30" t="str">
        <f>IF('Cenas aprēķins'!$E$22="Jā",IFERROR(ROUND(O268/(24*'Vispārīgā informācija'!$D$41)*$J$175,2),""),"")</f>
        <v/>
      </c>
      <c r="K268" s="30" t="str">
        <f>IF('Cenas aprēķins'!$F$22="Jā",IFERROR(ROUND(O268/(24*'Vispārīgā informācija'!$D$41)*$K$175,2),""),"")</f>
        <v/>
      </c>
      <c r="L268" s="30" t="str">
        <f>IF('Cenas aprēķins'!$G$22="Jā",IFERROR(ROUND(O268/'Vispārīgā informācija'!$D$41,2),""),"")</f>
        <v/>
      </c>
      <c r="M268" s="30" t="str">
        <f>IF('Cenas aprēķins'!$H$22="Jā",IFERROR(ROUND(H268/I268/12,2),""),"")</f>
        <v/>
      </c>
      <c r="N268" s="31" t="str">
        <f>IF('Cenas aprēķins'!$I$22="Jā",IFERROR(ROUND(O268/(24*'Vispārīgā informācija'!$D$41)*$N$175,2),""),"")</f>
        <v/>
      </c>
      <c r="O268" s="221" t="str">
        <f t="shared" si="12"/>
        <v/>
      </c>
    </row>
    <row r="269" spans="2:15" ht="15.6" hidden="1" outlineLevel="2" x14ac:dyDescent="0.3">
      <c r="B269" s="109">
        <v>92</v>
      </c>
      <c r="C269" s="292"/>
      <c r="D269" s="292"/>
      <c r="E269" s="293"/>
      <c r="F269" s="294"/>
      <c r="G269" s="292"/>
      <c r="H269" s="30">
        <f t="shared" si="11"/>
        <v>0</v>
      </c>
      <c r="I269" s="182"/>
      <c r="J269" s="30" t="str">
        <f>IF('Cenas aprēķins'!$E$22="Jā",IFERROR(ROUND(O269/(24*'Vispārīgā informācija'!$D$41)*$J$175,2),""),"")</f>
        <v/>
      </c>
      <c r="K269" s="30" t="str">
        <f>IF('Cenas aprēķins'!$F$22="Jā",IFERROR(ROUND(O269/(24*'Vispārīgā informācija'!$D$41)*$K$175,2),""),"")</f>
        <v/>
      </c>
      <c r="L269" s="30" t="str">
        <f>IF('Cenas aprēķins'!$G$22="Jā",IFERROR(ROUND(O269/'Vispārīgā informācija'!$D$41,2),""),"")</f>
        <v/>
      </c>
      <c r="M269" s="30" t="str">
        <f>IF('Cenas aprēķins'!$H$22="Jā",IFERROR(ROUND(H269/I269/12,2),""),"")</f>
        <v/>
      </c>
      <c r="N269" s="31" t="str">
        <f>IF('Cenas aprēķins'!$I$22="Jā",IFERROR(ROUND(O269/(24*'Vispārīgā informācija'!$D$41)*$N$175,2),""),"")</f>
        <v/>
      </c>
      <c r="O269" s="221" t="str">
        <f t="shared" si="12"/>
        <v/>
      </c>
    </row>
    <row r="270" spans="2:15" ht="15.6" hidden="1" outlineLevel="2" x14ac:dyDescent="0.3">
      <c r="B270" s="109">
        <v>93</v>
      </c>
      <c r="C270" s="292"/>
      <c r="D270" s="292"/>
      <c r="E270" s="293"/>
      <c r="F270" s="294"/>
      <c r="G270" s="292"/>
      <c r="H270" s="30">
        <f t="shared" si="11"/>
        <v>0</v>
      </c>
      <c r="I270" s="182"/>
      <c r="J270" s="30" t="str">
        <f>IF('Cenas aprēķins'!$E$22="Jā",IFERROR(ROUND(O270/(24*'Vispārīgā informācija'!$D$41)*$J$175,2),""),"")</f>
        <v/>
      </c>
      <c r="K270" s="30" t="str">
        <f>IF('Cenas aprēķins'!$F$22="Jā",IFERROR(ROUND(O270/(24*'Vispārīgā informācija'!$D$41)*$K$175,2),""),"")</f>
        <v/>
      </c>
      <c r="L270" s="30" t="str">
        <f>IF('Cenas aprēķins'!$G$22="Jā",IFERROR(ROUND(O270/'Vispārīgā informācija'!$D$41,2),""),"")</f>
        <v/>
      </c>
      <c r="M270" s="30" t="str">
        <f>IF('Cenas aprēķins'!$H$22="Jā",IFERROR(ROUND(H270/I270/12,2),""),"")</f>
        <v/>
      </c>
      <c r="N270" s="31" t="str">
        <f>IF('Cenas aprēķins'!$I$22="Jā",IFERROR(ROUND(O270/(24*'Vispārīgā informācija'!$D$41)*$N$175,2),""),"")</f>
        <v/>
      </c>
      <c r="O270" s="221" t="str">
        <f t="shared" si="12"/>
        <v/>
      </c>
    </row>
    <row r="271" spans="2:15" ht="15.6" hidden="1" outlineLevel="2" x14ac:dyDescent="0.3">
      <c r="B271" s="109">
        <v>94</v>
      </c>
      <c r="C271" s="292"/>
      <c r="D271" s="292"/>
      <c r="E271" s="293"/>
      <c r="F271" s="294"/>
      <c r="G271" s="292"/>
      <c r="H271" s="30">
        <f t="shared" si="11"/>
        <v>0</v>
      </c>
      <c r="I271" s="182"/>
      <c r="J271" s="30" t="str">
        <f>IF('Cenas aprēķins'!$E$22="Jā",IFERROR(ROUND(O271/(24*'Vispārīgā informācija'!$D$41)*$J$175,2),""),"")</f>
        <v/>
      </c>
      <c r="K271" s="30" t="str">
        <f>IF('Cenas aprēķins'!$F$22="Jā",IFERROR(ROUND(O271/(24*'Vispārīgā informācija'!$D$41)*$K$175,2),""),"")</f>
        <v/>
      </c>
      <c r="L271" s="30" t="str">
        <f>IF('Cenas aprēķins'!$G$22="Jā",IFERROR(ROUND(O271/'Vispārīgā informācija'!$D$41,2),""),"")</f>
        <v/>
      </c>
      <c r="M271" s="30" t="str">
        <f>IF('Cenas aprēķins'!$H$22="Jā",IFERROR(ROUND(H271/I271/12,2),""),"")</f>
        <v/>
      </c>
      <c r="N271" s="31" t="str">
        <f>IF('Cenas aprēķins'!$I$22="Jā",IFERROR(ROUND(O271/(24*'Vispārīgā informācija'!$D$41)*$N$175,2),""),"")</f>
        <v/>
      </c>
      <c r="O271" s="221" t="str">
        <f t="shared" si="12"/>
        <v/>
      </c>
    </row>
    <row r="272" spans="2:15" ht="15.6" hidden="1" outlineLevel="2" x14ac:dyDescent="0.3">
      <c r="B272" s="109">
        <v>95</v>
      </c>
      <c r="C272" s="292"/>
      <c r="D272" s="292"/>
      <c r="E272" s="293"/>
      <c r="F272" s="294"/>
      <c r="G272" s="292"/>
      <c r="H272" s="30">
        <f t="shared" si="11"/>
        <v>0</v>
      </c>
      <c r="I272" s="182"/>
      <c r="J272" s="30" t="str">
        <f>IF('Cenas aprēķins'!$E$22="Jā",IFERROR(ROUND(O272/(24*'Vispārīgā informācija'!$D$41)*$J$175,2),""),"")</f>
        <v/>
      </c>
      <c r="K272" s="30" t="str">
        <f>IF('Cenas aprēķins'!$F$22="Jā",IFERROR(ROUND(O272/(24*'Vispārīgā informācija'!$D$41)*$K$175,2),""),"")</f>
        <v/>
      </c>
      <c r="L272" s="30" t="str">
        <f>IF('Cenas aprēķins'!$G$22="Jā",IFERROR(ROUND(O272/'Vispārīgā informācija'!$D$41,2),""),"")</f>
        <v/>
      </c>
      <c r="M272" s="30" t="str">
        <f>IF('Cenas aprēķins'!$H$22="Jā",IFERROR(ROUND(H272/I272/12,2),""),"")</f>
        <v/>
      </c>
      <c r="N272" s="31" t="str">
        <f>IF('Cenas aprēķins'!$I$22="Jā",IFERROR(ROUND(O272/(24*'Vispārīgā informācija'!$D$41)*$N$175,2),""),"")</f>
        <v/>
      </c>
      <c r="O272" s="221" t="str">
        <f t="shared" si="12"/>
        <v/>
      </c>
    </row>
    <row r="273" spans="2:15" ht="15.6" hidden="1" outlineLevel="2" x14ac:dyDescent="0.3">
      <c r="B273" s="109">
        <v>96</v>
      </c>
      <c r="C273" s="292"/>
      <c r="D273" s="292"/>
      <c r="E273" s="293"/>
      <c r="F273" s="294"/>
      <c r="G273" s="292"/>
      <c r="H273" s="30">
        <f t="shared" si="11"/>
        <v>0</v>
      </c>
      <c r="I273" s="182"/>
      <c r="J273" s="30" t="str">
        <f>IF('Cenas aprēķins'!$E$22="Jā",IFERROR(ROUND(O273/(24*'Vispārīgā informācija'!$D$41)*$J$175,2),""),"")</f>
        <v/>
      </c>
      <c r="K273" s="30" t="str">
        <f>IF('Cenas aprēķins'!$F$22="Jā",IFERROR(ROUND(O273/(24*'Vispārīgā informācija'!$D$41)*$K$175,2),""),"")</f>
        <v/>
      </c>
      <c r="L273" s="30" t="str">
        <f>IF('Cenas aprēķins'!$G$22="Jā",IFERROR(ROUND(O273/'Vispārīgā informācija'!$D$41,2),""),"")</f>
        <v/>
      </c>
      <c r="M273" s="30" t="str">
        <f>IF('Cenas aprēķins'!$H$22="Jā",IFERROR(ROUND(H273/I273/12,2),""),"")</f>
        <v/>
      </c>
      <c r="N273" s="31" t="str">
        <f>IF('Cenas aprēķins'!$I$22="Jā",IFERROR(ROUND(O273/(24*'Vispārīgā informācija'!$D$41)*$N$175,2),""),"")</f>
        <v/>
      </c>
      <c r="O273" s="221" t="str">
        <f t="shared" si="12"/>
        <v/>
      </c>
    </row>
    <row r="274" spans="2:15" ht="15.6" hidden="1" outlineLevel="2" x14ac:dyDescent="0.3">
      <c r="B274" s="109">
        <v>97</v>
      </c>
      <c r="C274" s="292"/>
      <c r="D274" s="292"/>
      <c r="E274" s="293"/>
      <c r="F274" s="294"/>
      <c r="G274" s="292"/>
      <c r="H274" s="30">
        <f t="shared" si="11"/>
        <v>0</v>
      </c>
      <c r="I274" s="182"/>
      <c r="J274" s="30" t="str">
        <f>IF('Cenas aprēķins'!$E$22="Jā",IFERROR(ROUND(O274/(24*'Vispārīgā informācija'!$D$41)*$J$175,2),""),"")</f>
        <v/>
      </c>
      <c r="K274" s="30" t="str">
        <f>IF('Cenas aprēķins'!$F$22="Jā",IFERROR(ROUND(O274/(24*'Vispārīgā informācija'!$D$41)*$K$175,2),""),"")</f>
        <v/>
      </c>
      <c r="L274" s="30" t="str">
        <f>IF('Cenas aprēķins'!$G$22="Jā",IFERROR(ROUND(O274/'Vispārīgā informācija'!$D$41,2),""),"")</f>
        <v/>
      </c>
      <c r="M274" s="30" t="str">
        <f>IF('Cenas aprēķins'!$H$22="Jā",IFERROR(ROUND(H274/I274/12,2),""),"")</f>
        <v/>
      </c>
      <c r="N274" s="31" t="str">
        <f>IF('Cenas aprēķins'!$I$22="Jā",IFERROR(ROUND(O274/(24*'Vispārīgā informācija'!$D$41)*$N$175,2),""),"")</f>
        <v/>
      </c>
      <c r="O274" s="221" t="str">
        <f t="shared" si="12"/>
        <v/>
      </c>
    </row>
    <row r="275" spans="2:15" ht="15.6" hidden="1" outlineLevel="2" x14ac:dyDescent="0.3">
      <c r="B275" s="109">
        <v>98</v>
      </c>
      <c r="C275" s="292"/>
      <c r="D275" s="292"/>
      <c r="E275" s="293"/>
      <c r="F275" s="294"/>
      <c r="G275" s="292"/>
      <c r="H275" s="30">
        <f t="shared" si="11"/>
        <v>0</v>
      </c>
      <c r="I275" s="182"/>
      <c r="J275" s="30" t="str">
        <f>IF('Cenas aprēķins'!$E$22="Jā",IFERROR(ROUND(O275/(24*'Vispārīgā informācija'!$D$41)*$J$175,2),""),"")</f>
        <v/>
      </c>
      <c r="K275" s="30" t="str">
        <f>IF('Cenas aprēķins'!$F$22="Jā",IFERROR(ROUND(O275/(24*'Vispārīgā informācija'!$D$41)*$K$175,2),""),"")</f>
        <v/>
      </c>
      <c r="L275" s="30" t="str">
        <f>IF('Cenas aprēķins'!$G$22="Jā",IFERROR(ROUND(O275/'Vispārīgā informācija'!$D$41,2),""),"")</f>
        <v/>
      </c>
      <c r="M275" s="30" t="str">
        <f>IF('Cenas aprēķins'!$H$22="Jā",IFERROR(ROUND(H275/I275/12,2),""),"")</f>
        <v/>
      </c>
      <c r="N275" s="31" t="str">
        <f>IF('Cenas aprēķins'!$I$22="Jā",IFERROR(ROUND(O275/(24*'Vispārīgā informācija'!$D$41)*$N$175,2),""),"")</f>
        <v/>
      </c>
      <c r="O275" s="221" t="str">
        <f t="shared" si="12"/>
        <v/>
      </c>
    </row>
    <row r="276" spans="2:15" ht="15.6" hidden="1" outlineLevel="2" x14ac:dyDescent="0.3">
      <c r="B276" s="109">
        <v>99</v>
      </c>
      <c r="C276" s="292"/>
      <c r="D276" s="292"/>
      <c r="E276" s="293"/>
      <c r="F276" s="294"/>
      <c r="G276" s="292"/>
      <c r="H276" s="30">
        <f t="shared" si="11"/>
        <v>0</v>
      </c>
      <c r="I276" s="182"/>
      <c r="J276" s="30" t="str">
        <f>IF('Cenas aprēķins'!$E$22="Jā",IFERROR(ROUND(O276/(24*'Vispārīgā informācija'!$D$41)*$J$175,2),""),"")</f>
        <v/>
      </c>
      <c r="K276" s="30" t="str">
        <f>IF('Cenas aprēķins'!$F$22="Jā",IFERROR(ROUND(O276/(24*'Vispārīgā informācija'!$D$41)*$K$175,2),""),"")</f>
        <v/>
      </c>
      <c r="L276" s="30" t="str">
        <f>IF('Cenas aprēķins'!$G$22="Jā",IFERROR(ROUND(O276/'Vispārīgā informācija'!$D$41,2),""),"")</f>
        <v/>
      </c>
      <c r="M276" s="30" t="str">
        <f>IF('Cenas aprēķins'!$H$22="Jā",IFERROR(ROUND(H276/I276/12,2),""),"")</f>
        <v/>
      </c>
      <c r="N276" s="31" t="str">
        <f>IF('Cenas aprēķins'!$I$22="Jā",IFERROR(ROUND(O276/(24*'Vispārīgā informācija'!$D$41)*$N$175,2),""),"")</f>
        <v/>
      </c>
      <c r="O276" s="221" t="str">
        <f t="shared" si="12"/>
        <v/>
      </c>
    </row>
    <row r="277" spans="2:15" ht="15.6" outlineLevel="1" collapsed="1" x14ac:dyDescent="0.3">
      <c r="B277" s="109">
        <v>100</v>
      </c>
      <c r="C277" s="292"/>
      <c r="D277" s="292"/>
      <c r="E277" s="293"/>
      <c r="F277" s="294"/>
      <c r="G277" s="292"/>
      <c r="H277" s="30">
        <f t="shared" si="11"/>
        <v>0</v>
      </c>
      <c r="I277" s="182"/>
      <c r="J277" s="30" t="str">
        <f>IF('Cenas aprēķins'!$E$22="Jā",IFERROR(ROUND(O277/(24*'Vispārīgā informācija'!$D$41)*$J$175,2),""),"")</f>
        <v/>
      </c>
      <c r="K277" s="30" t="str">
        <f>IF('Cenas aprēķins'!$F$22="Jā",IFERROR(ROUND(O277/(24*'Vispārīgā informācija'!$D$41)*$K$175,2),""),"")</f>
        <v/>
      </c>
      <c r="L277" s="30" t="str">
        <f>IF('Cenas aprēķins'!$G$22="Jā",IFERROR(ROUND(O277/'Vispārīgā informācija'!$D$41,2),""),"")</f>
        <v/>
      </c>
      <c r="M277" s="30" t="str">
        <f>IF('Cenas aprēķins'!$H$22="Jā",IFERROR(ROUND(H277/I277/12,2),""),"")</f>
        <v/>
      </c>
      <c r="N277" s="31" t="str">
        <f>IF('Cenas aprēķins'!$I$22="Jā",IFERROR(ROUND(O277/(24*'Vispārīgā informācija'!$D$41)*$N$175,2),""),"")</f>
        <v/>
      </c>
      <c r="O277" s="221" t="str">
        <f t="shared" si="12"/>
        <v/>
      </c>
    </row>
    <row r="278" spans="2:15" ht="15.6" hidden="1" outlineLevel="2" x14ac:dyDescent="0.3">
      <c r="B278" s="109">
        <v>101</v>
      </c>
      <c r="C278" s="292"/>
      <c r="D278" s="292"/>
      <c r="E278" s="293"/>
      <c r="F278" s="294"/>
      <c r="G278" s="292"/>
      <c r="H278" s="30">
        <f t="shared" si="11"/>
        <v>0</v>
      </c>
      <c r="I278" s="182"/>
      <c r="J278" s="30" t="str">
        <f>IF('Cenas aprēķins'!$E$22="Jā",IFERROR(ROUND(O278/(24*'Vispārīgā informācija'!$D$41)*$J$175,2),""),"")</f>
        <v/>
      </c>
      <c r="K278" s="30" t="str">
        <f>IF('Cenas aprēķins'!$F$22="Jā",IFERROR(ROUND(O278/(24*'Vispārīgā informācija'!$D$41)*$K$175,2),""),"")</f>
        <v/>
      </c>
      <c r="L278" s="30" t="str">
        <f>IF('Cenas aprēķins'!$G$22="Jā",IFERROR(ROUND(O278/'Vispārīgā informācija'!$D$41,2),""),"")</f>
        <v/>
      </c>
      <c r="M278" s="30" t="str">
        <f>IF('Cenas aprēķins'!$H$22="Jā",IFERROR(ROUND(H278/I278/12,2),""),"")</f>
        <v/>
      </c>
      <c r="N278" s="31" t="str">
        <f>IF('Cenas aprēķins'!$I$22="Jā",IFERROR(ROUND(O278/(24*'Vispārīgā informācija'!$D$41)*$N$175,2),""),"")</f>
        <v/>
      </c>
      <c r="O278" s="221" t="str">
        <f t="shared" si="12"/>
        <v/>
      </c>
    </row>
    <row r="279" spans="2:15" ht="15.6" hidden="1" outlineLevel="2" x14ac:dyDescent="0.3">
      <c r="B279" s="109">
        <v>102</v>
      </c>
      <c r="C279" s="292"/>
      <c r="D279" s="292"/>
      <c r="E279" s="293"/>
      <c r="F279" s="294"/>
      <c r="G279" s="292"/>
      <c r="H279" s="30">
        <f t="shared" si="11"/>
        <v>0</v>
      </c>
      <c r="I279" s="182"/>
      <c r="J279" s="30" t="str">
        <f>IF('Cenas aprēķins'!$E$22="Jā",IFERROR(ROUND(O279/(24*'Vispārīgā informācija'!$D$41)*$J$175,2),""),"")</f>
        <v/>
      </c>
      <c r="K279" s="30" t="str">
        <f>IF('Cenas aprēķins'!$F$22="Jā",IFERROR(ROUND(O279/(24*'Vispārīgā informācija'!$D$41)*$K$175,2),""),"")</f>
        <v/>
      </c>
      <c r="L279" s="30" t="str">
        <f>IF('Cenas aprēķins'!$G$22="Jā",IFERROR(ROUND(O279/'Vispārīgā informācija'!$D$41,2),""),"")</f>
        <v/>
      </c>
      <c r="M279" s="30" t="str">
        <f>IF('Cenas aprēķins'!$H$22="Jā",IFERROR(ROUND(H279/I279/12,2),""),"")</f>
        <v/>
      </c>
      <c r="N279" s="31" t="str">
        <f>IF('Cenas aprēķins'!$I$22="Jā",IFERROR(ROUND(O279/(24*'Vispārīgā informācija'!$D$41)*$N$175,2),""),"")</f>
        <v/>
      </c>
      <c r="O279" s="221" t="str">
        <f t="shared" si="12"/>
        <v/>
      </c>
    </row>
    <row r="280" spans="2:15" ht="15.6" hidden="1" outlineLevel="2" x14ac:dyDescent="0.3">
      <c r="B280" s="109">
        <v>103</v>
      </c>
      <c r="C280" s="292"/>
      <c r="D280" s="292"/>
      <c r="E280" s="293"/>
      <c r="F280" s="294"/>
      <c r="G280" s="292"/>
      <c r="H280" s="30">
        <f t="shared" si="11"/>
        <v>0</v>
      </c>
      <c r="I280" s="182"/>
      <c r="J280" s="30" t="str">
        <f>IF('Cenas aprēķins'!$E$22="Jā",IFERROR(ROUND(O280/(24*'Vispārīgā informācija'!$D$41)*$J$175,2),""),"")</f>
        <v/>
      </c>
      <c r="K280" s="30" t="str">
        <f>IF('Cenas aprēķins'!$F$22="Jā",IFERROR(ROUND(O280/(24*'Vispārīgā informācija'!$D$41)*$K$175,2),""),"")</f>
        <v/>
      </c>
      <c r="L280" s="30" t="str">
        <f>IF('Cenas aprēķins'!$G$22="Jā",IFERROR(ROUND(O280/'Vispārīgā informācija'!$D$41,2),""),"")</f>
        <v/>
      </c>
      <c r="M280" s="30" t="str">
        <f>IF('Cenas aprēķins'!$H$22="Jā",IFERROR(ROUND(H280/I280/12,2),""),"")</f>
        <v/>
      </c>
      <c r="N280" s="31" t="str">
        <f>IF('Cenas aprēķins'!$I$22="Jā",IFERROR(ROUND(O280/(24*'Vispārīgā informācija'!$D$41)*$N$175,2),""),"")</f>
        <v/>
      </c>
      <c r="O280" s="221" t="str">
        <f t="shared" si="12"/>
        <v/>
      </c>
    </row>
    <row r="281" spans="2:15" ht="15.6" hidden="1" outlineLevel="2" x14ac:dyDescent="0.3">
      <c r="B281" s="109">
        <v>104</v>
      </c>
      <c r="C281" s="292"/>
      <c r="D281" s="292"/>
      <c r="E281" s="293"/>
      <c r="F281" s="294"/>
      <c r="G281" s="292"/>
      <c r="H281" s="30">
        <f t="shared" si="11"/>
        <v>0</v>
      </c>
      <c r="I281" s="182"/>
      <c r="J281" s="30" t="str">
        <f>IF('Cenas aprēķins'!$E$22="Jā",IFERROR(ROUND(O281/(24*'Vispārīgā informācija'!$D$41)*$J$175,2),""),"")</f>
        <v/>
      </c>
      <c r="K281" s="30" t="str">
        <f>IF('Cenas aprēķins'!$F$22="Jā",IFERROR(ROUND(O281/(24*'Vispārīgā informācija'!$D$41)*$K$175,2),""),"")</f>
        <v/>
      </c>
      <c r="L281" s="30" t="str">
        <f>IF('Cenas aprēķins'!$G$22="Jā",IFERROR(ROUND(O281/'Vispārīgā informācija'!$D$41,2),""),"")</f>
        <v/>
      </c>
      <c r="M281" s="30" t="str">
        <f>IF('Cenas aprēķins'!$H$22="Jā",IFERROR(ROUND(H281/I281/12,2),""),"")</f>
        <v/>
      </c>
      <c r="N281" s="31" t="str">
        <f>IF('Cenas aprēķins'!$I$22="Jā",IFERROR(ROUND(O281/(24*'Vispārīgā informācija'!$D$41)*$N$175,2),""),"")</f>
        <v/>
      </c>
      <c r="O281" s="221" t="str">
        <f t="shared" si="12"/>
        <v/>
      </c>
    </row>
    <row r="282" spans="2:15" ht="15.6" hidden="1" outlineLevel="2" x14ac:dyDescent="0.3">
      <c r="B282" s="109">
        <v>105</v>
      </c>
      <c r="C282" s="292"/>
      <c r="D282" s="292"/>
      <c r="E282" s="293"/>
      <c r="F282" s="294"/>
      <c r="G282" s="292"/>
      <c r="H282" s="30">
        <f t="shared" si="11"/>
        <v>0</v>
      </c>
      <c r="I282" s="182"/>
      <c r="J282" s="30" t="str">
        <f>IF('Cenas aprēķins'!$E$22="Jā",IFERROR(ROUND(O282/(24*'Vispārīgā informācija'!$D$41)*$J$175,2),""),"")</f>
        <v/>
      </c>
      <c r="K282" s="30" t="str">
        <f>IF('Cenas aprēķins'!$F$22="Jā",IFERROR(ROUND(O282/(24*'Vispārīgā informācija'!$D$41)*$K$175,2),""),"")</f>
        <v/>
      </c>
      <c r="L282" s="30" t="str">
        <f>IF('Cenas aprēķins'!$G$22="Jā",IFERROR(ROUND(O282/'Vispārīgā informācija'!$D$41,2),""),"")</f>
        <v/>
      </c>
      <c r="M282" s="30" t="str">
        <f>IF('Cenas aprēķins'!$H$22="Jā",IFERROR(ROUND(H282/I282/12,2),""),"")</f>
        <v/>
      </c>
      <c r="N282" s="31" t="str">
        <f>IF('Cenas aprēķins'!$I$22="Jā",IFERROR(ROUND(O282/(24*'Vispārīgā informācija'!$D$41)*$N$175,2),""),"")</f>
        <v/>
      </c>
      <c r="O282" s="221" t="str">
        <f t="shared" si="12"/>
        <v/>
      </c>
    </row>
    <row r="283" spans="2:15" ht="15.6" hidden="1" outlineLevel="2" x14ac:dyDescent="0.3">
      <c r="B283" s="109">
        <v>106</v>
      </c>
      <c r="C283" s="292"/>
      <c r="D283" s="292"/>
      <c r="E283" s="293"/>
      <c r="F283" s="294"/>
      <c r="G283" s="292"/>
      <c r="H283" s="30">
        <f t="shared" si="11"/>
        <v>0</v>
      </c>
      <c r="I283" s="182"/>
      <c r="J283" s="30" t="str">
        <f>IF('Cenas aprēķins'!$E$22="Jā",IFERROR(ROUND(O283/(24*'Vispārīgā informācija'!$D$41)*$J$175,2),""),"")</f>
        <v/>
      </c>
      <c r="K283" s="30" t="str">
        <f>IF('Cenas aprēķins'!$F$22="Jā",IFERROR(ROUND(O283/(24*'Vispārīgā informācija'!$D$41)*$K$175,2),""),"")</f>
        <v/>
      </c>
      <c r="L283" s="30" t="str">
        <f>IF('Cenas aprēķins'!$G$22="Jā",IFERROR(ROUND(O283/'Vispārīgā informācija'!$D$41,2),""),"")</f>
        <v/>
      </c>
      <c r="M283" s="30" t="str">
        <f>IF('Cenas aprēķins'!$H$22="Jā",IFERROR(ROUND(H283/I283/12,2),""),"")</f>
        <v/>
      </c>
      <c r="N283" s="31" t="str">
        <f>IF('Cenas aprēķins'!$I$22="Jā",IFERROR(ROUND(O283/(24*'Vispārīgā informācija'!$D$41)*$N$175,2),""),"")</f>
        <v/>
      </c>
      <c r="O283" s="221" t="str">
        <f t="shared" si="12"/>
        <v/>
      </c>
    </row>
    <row r="284" spans="2:15" ht="15.6" hidden="1" outlineLevel="2" x14ac:dyDescent="0.3">
      <c r="B284" s="109">
        <v>107</v>
      </c>
      <c r="C284" s="292"/>
      <c r="D284" s="292"/>
      <c r="E284" s="293"/>
      <c r="F284" s="294"/>
      <c r="G284" s="292"/>
      <c r="H284" s="30">
        <f t="shared" si="11"/>
        <v>0</v>
      </c>
      <c r="I284" s="182"/>
      <c r="J284" s="30" t="str">
        <f>IF('Cenas aprēķins'!$E$22="Jā",IFERROR(ROUND(O284/(24*'Vispārīgā informācija'!$D$41)*$J$175,2),""),"")</f>
        <v/>
      </c>
      <c r="K284" s="30" t="str">
        <f>IF('Cenas aprēķins'!$F$22="Jā",IFERROR(ROUND(O284/(24*'Vispārīgā informācija'!$D$41)*$K$175,2),""),"")</f>
        <v/>
      </c>
      <c r="L284" s="30" t="str">
        <f>IF('Cenas aprēķins'!$G$22="Jā",IFERROR(ROUND(O284/'Vispārīgā informācija'!$D$41,2),""),"")</f>
        <v/>
      </c>
      <c r="M284" s="30" t="str">
        <f>IF('Cenas aprēķins'!$H$22="Jā",IFERROR(ROUND(H284/I284/12,2),""),"")</f>
        <v/>
      </c>
      <c r="N284" s="31" t="str">
        <f>IF('Cenas aprēķins'!$I$22="Jā",IFERROR(ROUND(O284/(24*'Vispārīgā informācija'!$D$41)*$N$175,2),""),"")</f>
        <v/>
      </c>
      <c r="O284" s="221" t="str">
        <f t="shared" si="12"/>
        <v/>
      </c>
    </row>
    <row r="285" spans="2:15" ht="15.6" hidden="1" outlineLevel="2" x14ac:dyDescent="0.3">
      <c r="B285" s="109">
        <v>108</v>
      </c>
      <c r="C285" s="292"/>
      <c r="D285" s="292"/>
      <c r="E285" s="293"/>
      <c r="F285" s="294"/>
      <c r="G285" s="292"/>
      <c r="H285" s="30">
        <f t="shared" si="11"/>
        <v>0</v>
      </c>
      <c r="I285" s="182"/>
      <c r="J285" s="30" t="str">
        <f>IF('Cenas aprēķins'!$E$22="Jā",IFERROR(ROUND(O285/(24*'Vispārīgā informācija'!$D$41)*$J$175,2),""),"")</f>
        <v/>
      </c>
      <c r="K285" s="30" t="str">
        <f>IF('Cenas aprēķins'!$F$22="Jā",IFERROR(ROUND(O285/(24*'Vispārīgā informācija'!$D$41)*$K$175,2),""),"")</f>
        <v/>
      </c>
      <c r="L285" s="30" t="str">
        <f>IF('Cenas aprēķins'!$G$22="Jā",IFERROR(ROUND(O285/'Vispārīgā informācija'!$D$41,2),""),"")</f>
        <v/>
      </c>
      <c r="M285" s="30" t="str">
        <f>IF('Cenas aprēķins'!$H$22="Jā",IFERROR(ROUND(H285/I285/12,2),""),"")</f>
        <v/>
      </c>
      <c r="N285" s="31" t="str">
        <f>IF('Cenas aprēķins'!$I$22="Jā",IFERROR(ROUND(O285/(24*'Vispārīgā informācija'!$D$41)*$N$175,2),""),"")</f>
        <v/>
      </c>
      <c r="O285" s="221" t="str">
        <f t="shared" si="12"/>
        <v/>
      </c>
    </row>
    <row r="286" spans="2:15" ht="15.6" hidden="1" outlineLevel="2" x14ac:dyDescent="0.3">
      <c r="B286" s="109">
        <v>109</v>
      </c>
      <c r="C286" s="292"/>
      <c r="D286" s="292"/>
      <c r="E286" s="293"/>
      <c r="F286" s="294"/>
      <c r="G286" s="292"/>
      <c r="H286" s="30">
        <f t="shared" si="11"/>
        <v>0</v>
      </c>
      <c r="I286" s="182"/>
      <c r="J286" s="30" t="str">
        <f>IF('Cenas aprēķins'!$E$22="Jā",IFERROR(ROUND(O286/(24*'Vispārīgā informācija'!$D$41)*$J$175,2),""),"")</f>
        <v/>
      </c>
      <c r="K286" s="30" t="str">
        <f>IF('Cenas aprēķins'!$F$22="Jā",IFERROR(ROUND(O286/(24*'Vispārīgā informācija'!$D$41)*$K$175,2),""),"")</f>
        <v/>
      </c>
      <c r="L286" s="30" t="str">
        <f>IF('Cenas aprēķins'!$G$22="Jā",IFERROR(ROUND(O286/'Vispārīgā informācija'!$D$41,2),""),"")</f>
        <v/>
      </c>
      <c r="M286" s="30" t="str">
        <f>IF('Cenas aprēķins'!$H$22="Jā",IFERROR(ROUND(H286/I286/12,2),""),"")</f>
        <v/>
      </c>
      <c r="N286" s="31" t="str">
        <f>IF('Cenas aprēķins'!$I$22="Jā",IFERROR(ROUND(O286/(24*'Vispārīgā informācija'!$D$41)*$N$175,2),""),"")</f>
        <v/>
      </c>
      <c r="O286" s="221" t="str">
        <f t="shared" si="12"/>
        <v/>
      </c>
    </row>
    <row r="287" spans="2:15" ht="15.6" outlineLevel="1" collapsed="1" x14ac:dyDescent="0.3">
      <c r="B287" s="109">
        <v>110</v>
      </c>
      <c r="C287" s="292"/>
      <c r="D287" s="292"/>
      <c r="E287" s="293"/>
      <c r="F287" s="294"/>
      <c r="G287" s="292"/>
      <c r="H287" s="30">
        <f t="shared" si="11"/>
        <v>0</v>
      </c>
      <c r="I287" s="182"/>
      <c r="J287" s="30" t="str">
        <f>IF('Cenas aprēķins'!$E$22="Jā",IFERROR(ROUND(O287/(24*'Vispārīgā informācija'!$D$41)*$J$175,2),""),"")</f>
        <v/>
      </c>
      <c r="K287" s="30" t="str">
        <f>IF('Cenas aprēķins'!$F$22="Jā",IFERROR(ROUND(O287/(24*'Vispārīgā informācija'!$D$41)*$K$175,2),""),"")</f>
        <v/>
      </c>
      <c r="L287" s="30" t="str">
        <f>IF('Cenas aprēķins'!$G$22="Jā",IFERROR(ROUND(O287/'Vispārīgā informācija'!$D$41,2),""),"")</f>
        <v/>
      </c>
      <c r="M287" s="30" t="str">
        <f>IF('Cenas aprēķins'!$H$22="Jā",IFERROR(ROUND(H287/I287/12,2),""),"")</f>
        <v/>
      </c>
      <c r="N287" s="31" t="str">
        <f>IF('Cenas aprēķins'!$I$22="Jā",IFERROR(ROUND(O287/(24*'Vispārīgā informācija'!$D$41)*$N$175,2),""),"")</f>
        <v/>
      </c>
      <c r="O287" s="221" t="str">
        <f t="shared" si="12"/>
        <v/>
      </c>
    </row>
    <row r="288" spans="2:15" ht="15.6" hidden="1" outlineLevel="2" x14ac:dyDescent="0.3">
      <c r="B288" s="109">
        <v>111</v>
      </c>
      <c r="C288" s="292"/>
      <c r="D288" s="292"/>
      <c r="E288" s="293"/>
      <c r="F288" s="294"/>
      <c r="G288" s="292"/>
      <c r="H288" s="30">
        <f t="shared" si="11"/>
        <v>0</v>
      </c>
      <c r="I288" s="182"/>
      <c r="J288" s="30" t="str">
        <f>IF('Cenas aprēķins'!$E$22="Jā",IFERROR(ROUND(O288/(24*'Vispārīgā informācija'!$D$41)*$J$175,2),""),"")</f>
        <v/>
      </c>
      <c r="K288" s="30" t="str">
        <f>IF('Cenas aprēķins'!$F$22="Jā",IFERROR(ROUND(O288/(24*'Vispārīgā informācija'!$D$41)*$K$175,2),""),"")</f>
        <v/>
      </c>
      <c r="L288" s="30" t="str">
        <f>IF('Cenas aprēķins'!$G$22="Jā",IFERROR(ROUND(O288/'Vispārīgā informācija'!$D$41,2),""),"")</f>
        <v/>
      </c>
      <c r="M288" s="30" t="str">
        <f>IF('Cenas aprēķins'!$H$22="Jā",IFERROR(ROUND(H288/I288/12,2),""),"")</f>
        <v/>
      </c>
      <c r="N288" s="31" t="str">
        <f>IF('Cenas aprēķins'!$I$22="Jā",IFERROR(ROUND(O288/(24*'Vispārīgā informācija'!$D$41)*$N$175,2),""),"")</f>
        <v/>
      </c>
      <c r="O288" s="221" t="str">
        <f t="shared" si="12"/>
        <v/>
      </c>
    </row>
    <row r="289" spans="2:15" ht="15.6" hidden="1" outlineLevel="2" x14ac:dyDescent="0.3">
      <c r="B289" s="109">
        <v>112</v>
      </c>
      <c r="C289" s="292"/>
      <c r="D289" s="292"/>
      <c r="E289" s="293"/>
      <c r="F289" s="294"/>
      <c r="G289" s="292"/>
      <c r="H289" s="30">
        <f t="shared" si="11"/>
        <v>0</v>
      </c>
      <c r="I289" s="182"/>
      <c r="J289" s="30" t="str">
        <f>IF('Cenas aprēķins'!$E$22="Jā",IFERROR(ROUND(O289/(24*'Vispārīgā informācija'!$D$41)*$J$175,2),""),"")</f>
        <v/>
      </c>
      <c r="K289" s="30" t="str">
        <f>IF('Cenas aprēķins'!$F$22="Jā",IFERROR(ROUND(O289/(24*'Vispārīgā informācija'!$D$41)*$K$175,2),""),"")</f>
        <v/>
      </c>
      <c r="L289" s="30" t="str">
        <f>IF('Cenas aprēķins'!$G$22="Jā",IFERROR(ROUND(O289/'Vispārīgā informācija'!$D$41,2),""),"")</f>
        <v/>
      </c>
      <c r="M289" s="30" t="str">
        <f>IF('Cenas aprēķins'!$H$22="Jā",IFERROR(ROUND(H289/I289/12,2),""),"")</f>
        <v/>
      </c>
      <c r="N289" s="31" t="str">
        <f>IF('Cenas aprēķins'!$I$22="Jā",IFERROR(ROUND(O289/(24*'Vispārīgā informācija'!$D$41)*$N$175,2),""),"")</f>
        <v/>
      </c>
      <c r="O289" s="221" t="str">
        <f t="shared" si="12"/>
        <v/>
      </c>
    </row>
    <row r="290" spans="2:15" ht="15.6" hidden="1" outlineLevel="2" x14ac:dyDescent="0.3">
      <c r="B290" s="109">
        <v>113</v>
      </c>
      <c r="C290" s="292"/>
      <c r="D290" s="292"/>
      <c r="E290" s="293"/>
      <c r="F290" s="294"/>
      <c r="G290" s="292"/>
      <c r="H290" s="30">
        <f t="shared" si="11"/>
        <v>0</v>
      </c>
      <c r="I290" s="182"/>
      <c r="J290" s="30" t="str">
        <f>IF('Cenas aprēķins'!$E$22="Jā",IFERROR(ROUND(O290/(24*'Vispārīgā informācija'!$D$41)*$J$175,2),""),"")</f>
        <v/>
      </c>
      <c r="K290" s="30" t="str">
        <f>IF('Cenas aprēķins'!$F$22="Jā",IFERROR(ROUND(O290/(24*'Vispārīgā informācija'!$D$41)*$K$175,2),""),"")</f>
        <v/>
      </c>
      <c r="L290" s="30" t="str">
        <f>IF('Cenas aprēķins'!$G$22="Jā",IFERROR(ROUND(O290/'Vispārīgā informācija'!$D$41,2),""),"")</f>
        <v/>
      </c>
      <c r="M290" s="30" t="str">
        <f>IF('Cenas aprēķins'!$H$22="Jā",IFERROR(ROUND(H290/I290/12,2),""),"")</f>
        <v/>
      </c>
      <c r="N290" s="31" t="str">
        <f>IF('Cenas aprēķins'!$I$22="Jā",IFERROR(ROUND(O290/(24*'Vispārīgā informācija'!$D$41)*$N$175,2),""),"")</f>
        <v/>
      </c>
      <c r="O290" s="221" t="str">
        <f t="shared" si="12"/>
        <v/>
      </c>
    </row>
    <row r="291" spans="2:15" ht="15.6" hidden="1" outlineLevel="2" x14ac:dyDescent="0.3">
      <c r="B291" s="109">
        <v>114</v>
      </c>
      <c r="C291" s="292"/>
      <c r="D291" s="292"/>
      <c r="E291" s="293"/>
      <c r="F291" s="294"/>
      <c r="G291" s="292"/>
      <c r="H291" s="30">
        <f t="shared" si="11"/>
        <v>0</v>
      </c>
      <c r="I291" s="182"/>
      <c r="J291" s="30" t="str">
        <f>IF('Cenas aprēķins'!$E$22="Jā",IFERROR(ROUND(O291/(24*'Vispārīgā informācija'!$D$41)*$J$175,2),""),"")</f>
        <v/>
      </c>
      <c r="K291" s="30" t="str">
        <f>IF('Cenas aprēķins'!$F$22="Jā",IFERROR(ROUND(O291/(24*'Vispārīgā informācija'!$D$41)*$K$175,2),""),"")</f>
        <v/>
      </c>
      <c r="L291" s="30" t="str">
        <f>IF('Cenas aprēķins'!$G$22="Jā",IFERROR(ROUND(O291/'Vispārīgā informācija'!$D$41,2),""),"")</f>
        <v/>
      </c>
      <c r="M291" s="30" t="str">
        <f>IF('Cenas aprēķins'!$H$22="Jā",IFERROR(ROUND(H291/I291/12,2),""),"")</f>
        <v/>
      </c>
      <c r="N291" s="31" t="str">
        <f>IF('Cenas aprēķins'!$I$22="Jā",IFERROR(ROUND(O291/(24*'Vispārīgā informācija'!$D$41)*$N$175,2),""),"")</f>
        <v/>
      </c>
      <c r="O291" s="221" t="str">
        <f t="shared" si="12"/>
        <v/>
      </c>
    </row>
    <row r="292" spans="2:15" ht="15.6" hidden="1" outlineLevel="2" x14ac:dyDescent="0.3">
      <c r="B292" s="109">
        <v>115</v>
      </c>
      <c r="C292" s="292"/>
      <c r="D292" s="292"/>
      <c r="E292" s="293"/>
      <c r="F292" s="294"/>
      <c r="G292" s="292"/>
      <c r="H292" s="30">
        <f t="shared" si="11"/>
        <v>0</v>
      </c>
      <c r="I292" s="182"/>
      <c r="J292" s="30" t="str">
        <f>IF('Cenas aprēķins'!$E$22="Jā",IFERROR(ROUND(O292/(24*'Vispārīgā informācija'!$D$41)*$J$175,2),""),"")</f>
        <v/>
      </c>
      <c r="K292" s="30" t="str">
        <f>IF('Cenas aprēķins'!$F$22="Jā",IFERROR(ROUND(O292/(24*'Vispārīgā informācija'!$D$41)*$K$175,2),""),"")</f>
        <v/>
      </c>
      <c r="L292" s="30" t="str">
        <f>IF('Cenas aprēķins'!$G$22="Jā",IFERROR(ROUND(O292/'Vispārīgā informācija'!$D$41,2),""),"")</f>
        <v/>
      </c>
      <c r="M292" s="30" t="str">
        <f>IF('Cenas aprēķins'!$H$22="Jā",IFERROR(ROUND(H292/I292/12,2),""),"")</f>
        <v/>
      </c>
      <c r="N292" s="31" t="str">
        <f>IF('Cenas aprēķins'!$I$22="Jā",IFERROR(ROUND(O292/(24*'Vispārīgā informācija'!$D$41)*$N$175,2),""),"")</f>
        <v/>
      </c>
      <c r="O292" s="221" t="str">
        <f t="shared" si="12"/>
        <v/>
      </c>
    </row>
    <row r="293" spans="2:15" ht="15.6" hidden="1" outlineLevel="2" x14ac:dyDescent="0.3">
      <c r="B293" s="109">
        <v>116</v>
      </c>
      <c r="C293" s="292"/>
      <c r="D293" s="292"/>
      <c r="E293" s="293"/>
      <c r="F293" s="294"/>
      <c r="G293" s="292"/>
      <c r="H293" s="30">
        <f t="shared" si="11"/>
        <v>0</v>
      </c>
      <c r="I293" s="182"/>
      <c r="J293" s="30" t="str">
        <f>IF('Cenas aprēķins'!$E$22="Jā",IFERROR(ROUND(O293/(24*'Vispārīgā informācija'!$D$41)*$J$175,2),""),"")</f>
        <v/>
      </c>
      <c r="K293" s="30" t="str">
        <f>IF('Cenas aprēķins'!$F$22="Jā",IFERROR(ROUND(O293/(24*'Vispārīgā informācija'!$D$41)*$K$175,2),""),"")</f>
        <v/>
      </c>
      <c r="L293" s="30" t="str">
        <f>IF('Cenas aprēķins'!$G$22="Jā",IFERROR(ROUND(O293/'Vispārīgā informācija'!$D$41,2),""),"")</f>
        <v/>
      </c>
      <c r="M293" s="30" t="str">
        <f>IF('Cenas aprēķins'!$H$22="Jā",IFERROR(ROUND(H293/I293/12,2),""),"")</f>
        <v/>
      </c>
      <c r="N293" s="31" t="str">
        <f>IF('Cenas aprēķins'!$I$22="Jā",IFERROR(ROUND(O293/(24*'Vispārīgā informācija'!$D$41)*$N$175,2),""),"")</f>
        <v/>
      </c>
      <c r="O293" s="221" t="str">
        <f t="shared" si="12"/>
        <v/>
      </c>
    </row>
    <row r="294" spans="2:15" ht="15.6" hidden="1" outlineLevel="2" x14ac:dyDescent="0.3">
      <c r="B294" s="109">
        <v>117</v>
      </c>
      <c r="C294" s="182"/>
      <c r="D294" s="182"/>
      <c r="E294" s="218"/>
      <c r="F294" s="217"/>
      <c r="G294" s="182"/>
      <c r="H294" s="30">
        <f t="shared" si="11"/>
        <v>0</v>
      </c>
      <c r="I294" s="182"/>
      <c r="J294" s="30" t="str">
        <f>IF('Cenas aprēķins'!$E$22="Jā",IFERROR(ROUND(O294/(24*'Vispārīgā informācija'!$D$41)*$J$175,2),""),"")</f>
        <v/>
      </c>
      <c r="K294" s="30" t="str">
        <f>IF('Cenas aprēķins'!$F$22="Jā",IFERROR(ROUND(O294/(24*'Vispārīgā informācija'!$D$41)*$K$175,2),""),"")</f>
        <v/>
      </c>
      <c r="L294" s="30" t="str">
        <f>IF('Cenas aprēķins'!$G$22="Jā",IFERROR(ROUND(O294/'Vispārīgā informācija'!$D$41,2),""),"")</f>
        <v/>
      </c>
      <c r="M294" s="30" t="str">
        <f>IF('Cenas aprēķins'!$H$22="Jā",IFERROR(ROUND(H294/I294/12,2),""),"")</f>
        <v/>
      </c>
      <c r="N294" s="31" t="str">
        <f>IF('Cenas aprēķins'!$I$22="Jā",IFERROR(ROUND(O294/(24*'Vispārīgā informācija'!$D$41)*$N$175,2),""),"")</f>
        <v/>
      </c>
      <c r="O294" s="221" t="str">
        <f t="shared" si="12"/>
        <v/>
      </c>
    </row>
    <row r="295" spans="2:15" ht="15.6" hidden="1" outlineLevel="2" x14ac:dyDescent="0.3">
      <c r="B295" s="109">
        <v>118</v>
      </c>
      <c r="C295" s="182"/>
      <c r="D295" s="182"/>
      <c r="E295" s="218"/>
      <c r="F295" s="217"/>
      <c r="G295" s="182"/>
      <c r="H295" s="30">
        <f t="shared" si="11"/>
        <v>0</v>
      </c>
      <c r="I295" s="182"/>
      <c r="J295" s="30" t="str">
        <f>IF('Cenas aprēķins'!$E$22="Jā",IFERROR(ROUND(O295/(24*'Vispārīgā informācija'!$D$41)*$J$175,2),""),"")</f>
        <v/>
      </c>
      <c r="K295" s="30" t="str">
        <f>IF('Cenas aprēķins'!$F$22="Jā",IFERROR(ROUND(O295/(24*'Vispārīgā informācija'!$D$41)*$K$175,2),""),"")</f>
        <v/>
      </c>
      <c r="L295" s="30" t="str">
        <f>IF('Cenas aprēķins'!$G$22="Jā",IFERROR(ROUND(O295/'Vispārīgā informācija'!$D$41,2),""),"")</f>
        <v/>
      </c>
      <c r="M295" s="30" t="str">
        <f>IF('Cenas aprēķins'!$H$22="Jā",IFERROR(ROUND(H295/I295/12,2),""),"")</f>
        <v/>
      </c>
      <c r="N295" s="31" t="str">
        <f>IF('Cenas aprēķins'!$I$22="Jā",IFERROR(ROUND(O295/(24*'Vispārīgā informācija'!$D$41)*$N$175,2),""),"")</f>
        <v/>
      </c>
      <c r="O295" s="221" t="str">
        <f t="shared" si="12"/>
        <v/>
      </c>
    </row>
    <row r="296" spans="2:15" ht="15.6" hidden="1" outlineLevel="2" x14ac:dyDescent="0.3">
      <c r="B296" s="109">
        <v>119</v>
      </c>
      <c r="C296" s="182"/>
      <c r="D296" s="182"/>
      <c r="E296" s="218"/>
      <c r="F296" s="217"/>
      <c r="G296" s="182"/>
      <c r="H296" s="30">
        <f t="shared" si="11"/>
        <v>0</v>
      </c>
      <c r="I296" s="182"/>
      <c r="J296" s="30" t="str">
        <f>IF('Cenas aprēķins'!$E$22="Jā",IFERROR(ROUND(O296/(24*'Vispārīgā informācija'!$D$41)*$J$175,2),""),"")</f>
        <v/>
      </c>
      <c r="K296" s="30" t="str">
        <f>IF('Cenas aprēķins'!$F$22="Jā",IFERROR(ROUND(O296/(24*'Vispārīgā informācija'!$D$41)*$K$175,2),""),"")</f>
        <v/>
      </c>
      <c r="L296" s="30" t="str">
        <f>IF('Cenas aprēķins'!$G$22="Jā",IFERROR(ROUND(O296/'Vispārīgā informācija'!$D$41,2),""),"")</f>
        <v/>
      </c>
      <c r="M296" s="30" t="str">
        <f>IF('Cenas aprēķins'!$H$22="Jā",IFERROR(ROUND(H296/I296/12,2),""),"")</f>
        <v/>
      </c>
      <c r="N296" s="31" t="str">
        <f>IF('Cenas aprēķins'!$I$22="Jā",IFERROR(ROUND(O296/(24*'Vispārīgā informācija'!$D$41)*$N$175,2),""),"")</f>
        <v/>
      </c>
      <c r="O296" s="221" t="str">
        <f t="shared" si="12"/>
        <v/>
      </c>
    </row>
    <row r="297" spans="2:15" ht="15.6" outlineLevel="1" collapsed="1" x14ac:dyDescent="0.3">
      <c r="B297" s="109">
        <v>120</v>
      </c>
      <c r="C297" s="182"/>
      <c r="D297" s="182"/>
      <c r="E297" s="218"/>
      <c r="F297" s="217"/>
      <c r="G297" s="182"/>
      <c r="H297" s="30">
        <f t="shared" si="11"/>
        <v>0</v>
      </c>
      <c r="I297" s="182"/>
      <c r="J297" s="30" t="str">
        <f>IF('Cenas aprēķins'!$E$22="Jā",IFERROR(ROUND(O297/(24*'Vispārīgā informācija'!$D$41)*$J$175,2),""),"")</f>
        <v/>
      </c>
      <c r="K297" s="30" t="str">
        <f>IF('Cenas aprēķins'!$F$22="Jā",IFERROR(ROUND(O297/(24*'Vispārīgā informācija'!$D$41)*$K$175,2),""),"")</f>
        <v/>
      </c>
      <c r="L297" s="30" t="str">
        <f>IF('Cenas aprēķins'!$G$22="Jā",IFERROR(ROUND(O297/'Vispārīgā informācija'!$D$41,2),""),"")</f>
        <v/>
      </c>
      <c r="M297" s="30" t="str">
        <f>IF('Cenas aprēķins'!$H$22="Jā",IFERROR(ROUND(H297/I297/12,2),""),"")</f>
        <v/>
      </c>
      <c r="N297" s="31" t="str">
        <f>IF('Cenas aprēķins'!$I$22="Jā",IFERROR(ROUND(O297/(24*'Vispārīgā informācija'!$D$41)*$N$175,2),""),"")</f>
        <v/>
      </c>
      <c r="O297" s="221" t="str">
        <f t="shared" si="12"/>
        <v/>
      </c>
    </row>
    <row r="298" spans="2:15" ht="15.6" hidden="1" outlineLevel="2" x14ac:dyDescent="0.3">
      <c r="B298" s="109">
        <v>121</v>
      </c>
      <c r="C298" s="182"/>
      <c r="D298" s="182"/>
      <c r="E298" s="218"/>
      <c r="F298" s="217"/>
      <c r="G298" s="182"/>
      <c r="H298" s="30">
        <f t="shared" si="11"/>
        <v>0</v>
      </c>
      <c r="I298" s="182"/>
      <c r="J298" s="30" t="str">
        <f>IF('Cenas aprēķins'!$E$22="Jā",IFERROR(ROUND(O298/(24*'Vispārīgā informācija'!$D$41)*$J$175,2),""),"")</f>
        <v/>
      </c>
      <c r="K298" s="30" t="str">
        <f>IF('Cenas aprēķins'!$F$22="Jā",IFERROR(ROUND(O298/(24*'Vispārīgā informācija'!$D$41)*$K$175,2),""),"")</f>
        <v/>
      </c>
      <c r="L298" s="30" t="str">
        <f>IF('Cenas aprēķins'!$G$22="Jā",IFERROR(ROUND(O298/'Vispārīgā informācija'!$D$41,2),""),"")</f>
        <v/>
      </c>
      <c r="M298" s="30" t="str">
        <f>IF('Cenas aprēķins'!$H$22="Jā",IFERROR(ROUND(H298/I298/12,2),""),"")</f>
        <v/>
      </c>
      <c r="N298" s="31" t="str">
        <f>IF('Cenas aprēķins'!$I$22="Jā",IFERROR(ROUND(O298/(24*'Vispārīgā informācija'!$D$41)*$N$175,2),""),"")</f>
        <v/>
      </c>
      <c r="O298" s="221" t="str">
        <f t="shared" si="12"/>
        <v/>
      </c>
    </row>
    <row r="299" spans="2:15" ht="15.6" hidden="1" outlineLevel="2" x14ac:dyDescent="0.3">
      <c r="B299" s="109">
        <v>122</v>
      </c>
      <c r="C299" s="182"/>
      <c r="D299" s="182"/>
      <c r="E299" s="218"/>
      <c r="F299" s="217"/>
      <c r="G299" s="182"/>
      <c r="H299" s="30">
        <f t="shared" si="11"/>
        <v>0</v>
      </c>
      <c r="I299" s="182"/>
      <c r="J299" s="30" t="str">
        <f>IF('Cenas aprēķins'!$E$22="Jā",IFERROR(ROUND(O299/(24*'Vispārīgā informācija'!$D$41)*$J$175,2),""),"")</f>
        <v/>
      </c>
      <c r="K299" s="30" t="str">
        <f>IF('Cenas aprēķins'!$F$22="Jā",IFERROR(ROUND(O299/(24*'Vispārīgā informācija'!$D$41)*$K$175,2),""),"")</f>
        <v/>
      </c>
      <c r="L299" s="30" t="str">
        <f>IF('Cenas aprēķins'!$G$22="Jā",IFERROR(ROUND(O299/'Vispārīgā informācija'!$D$41,2),""),"")</f>
        <v/>
      </c>
      <c r="M299" s="30" t="str">
        <f>IF('Cenas aprēķins'!$H$22="Jā",IFERROR(ROUND(H299/I299/12,2),""),"")</f>
        <v/>
      </c>
      <c r="N299" s="31" t="str">
        <f>IF('Cenas aprēķins'!$I$22="Jā",IFERROR(ROUND(O299/(24*'Vispārīgā informācija'!$D$41)*$N$175,2),""),"")</f>
        <v/>
      </c>
      <c r="O299" s="221" t="str">
        <f t="shared" si="12"/>
        <v/>
      </c>
    </row>
    <row r="300" spans="2:15" ht="15.6" hidden="1" outlineLevel="2" x14ac:dyDescent="0.3">
      <c r="B300" s="109">
        <v>123</v>
      </c>
      <c r="C300" s="182"/>
      <c r="D300" s="182"/>
      <c r="E300" s="218"/>
      <c r="F300" s="217"/>
      <c r="G300" s="182"/>
      <c r="H300" s="30">
        <f t="shared" si="11"/>
        <v>0</v>
      </c>
      <c r="I300" s="182"/>
      <c r="J300" s="30" t="str">
        <f>IF('Cenas aprēķins'!$E$22="Jā",IFERROR(ROUND(O300/(24*'Vispārīgā informācija'!$D$41)*$J$175,2),""),"")</f>
        <v/>
      </c>
      <c r="K300" s="30" t="str">
        <f>IF('Cenas aprēķins'!$F$22="Jā",IFERROR(ROUND(O300/(24*'Vispārīgā informācija'!$D$41)*$K$175,2),""),"")</f>
        <v/>
      </c>
      <c r="L300" s="30" t="str">
        <f>IF('Cenas aprēķins'!$G$22="Jā",IFERROR(ROUND(O300/'Vispārīgā informācija'!$D$41,2),""),"")</f>
        <v/>
      </c>
      <c r="M300" s="30" t="str">
        <f>IF('Cenas aprēķins'!$H$22="Jā",IFERROR(ROUND(H300/I300/12,2),""),"")</f>
        <v/>
      </c>
      <c r="N300" s="31" t="str">
        <f>IF('Cenas aprēķins'!$I$22="Jā",IFERROR(ROUND(O300/(24*'Vispārīgā informācija'!$D$41)*$N$175,2),""),"")</f>
        <v/>
      </c>
      <c r="O300" s="221" t="str">
        <f t="shared" si="12"/>
        <v/>
      </c>
    </row>
    <row r="301" spans="2:15" ht="15.6" hidden="1" outlineLevel="2" x14ac:dyDescent="0.3">
      <c r="B301" s="109">
        <v>124</v>
      </c>
      <c r="C301" s="182"/>
      <c r="D301" s="182"/>
      <c r="E301" s="218"/>
      <c r="F301" s="217"/>
      <c r="G301" s="182"/>
      <c r="H301" s="30">
        <f t="shared" si="11"/>
        <v>0</v>
      </c>
      <c r="I301" s="182"/>
      <c r="J301" s="30" t="str">
        <f>IF('Cenas aprēķins'!$E$22="Jā",IFERROR(ROUND(O301/(24*'Vispārīgā informācija'!$D$41)*$J$175,2),""),"")</f>
        <v/>
      </c>
      <c r="K301" s="30" t="str">
        <f>IF('Cenas aprēķins'!$F$22="Jā",IFERROR(ROUND(O301/(24*'Vispārīgā informācija'!$D$41)*$K$175,2),""),"")</f>
        <v/>
      </c>
      <c r="L301" s="30" t="str">
        <f>IF('Cenas aprēķins'!$G$22="Jā",IFERROR(ROUND(O301/'Vispārīgā informācija'!$D$41,2),""),"")</f>
        <v/>
      </c>
      <c r="M301" s="30" t="str">
        <f>IF('Cenas aprēķins'!$H$22="Jā",IFERROR(ROUND(H301/I301/12,2),""),"")</f>
        <v/>
      </c>
      <c r="N301" s="31" t="str">
        <f>IF('Cenas aprēķins'!$I$22="Jā",IFERROR(ROUND(O301/(24*'Vispārīgā informācija'!$D$41)*$N$175,2),""),"")</f>
        <v/>
      </c>
      <c r="O301" s="221" t="str">
        <f t="shared" si="12"/>
        <v/>
      </c>
    </row>
    <row r="302" spans="2:15" ht="15.6" hidden="1" outlineLevel="2" x14ac:dyDescent="0.3">
      <c r="B302" s="109">
        <v>125</v>
      </c>
      <c r="C302" s="182"/>
      <c r="D302" s="182"/>
      <c r="E302" s="218"/>
      <c r="F302" s="217"/>
      <c r="G302" s="182"/>
      <c r="H302" s="30">
        <f t="shared" si="11"/>
        <v>0</v>
      </c>
      <c r="I302" s="182"/>
      <c r="J302" s="30" t="str">
        <f>IF('Cenas aprēķins'!$E$22="Jā",IFERROR(ROUND(O302/(24*'Vispārīgā informācija'!$D$41)*$J$175,2),""),"")</f>
        <v/>
      </c>
      <c r="K302" s="30" t="str">
        <f>IF('Cenas aprēķins'!$F$22="Jā",IFERROR(ROUND(O302/(24*'Vispārīgā informācija'!$D$41)*$K$175,2),""),"")</f>
        <v/>
      </c>
      <c r="L302" s="30" t="str">
        <f>IF('Cenas aprēķins'!$G$22="Jā",IFERROR(ROUND(O302/'Vispārīgā informācija'!$D$41,2),""),"")</f>
        <v/>
      </c>
      <c r="M302" s="30" t="str">
        <f>IF('Cenas aprēķins'!$H$22="Jā",IFERROR(ROUND(H302/I302/12,2),""),"")</f>
        <v/>
      </c>
      <c r="N302" s="31" t="str">
        <f>IF('Cenas aprēķins'!$I$22="Jā",IFERROR(ROUND(O302/(24*'Vispārīgā informācija'!$D$41)*$N$175,2),""),"")</f>
        <v/>
      </c>
      <c r="O302" s="221" t="str">
        <f t="shared" si="12"/>
        <v/>
      </c>
    </row>
    <row r="303" spans="2:15" ht="15.6" hidden="1" outlineLevel="2" x14ac:dyDescent="0.3">
      <c r="B303" s="109">
        <v>126</v>
      </c>
      <c r="C303" s="182"/>
      <c r="D303" s="182"/>
      <c r="E303" s="218"/>
      <c r="F303" s="217"/>
      <c r="G303" s="182"/>
      <c r="H303" s="30">
        <f t="shared" si="11"/>
        <v>0</v>
      </c>
      <c r="I303" s="182"/>
      <c r="J303" s="30" t="str">
        <f>IF('Cenas aprēķins'!$E$22="Jā",IFERROR(ROUND(O303/(24*'Vispārīgā informācija'!$D$41)*$J$175,2),""),"")</f>
        <v/>
      </c>
      <c r="K303" s="30" t="str">
        <f>IF('Cenas aprēķins'!$F$22="Jā",IFERROR(ROUND(O303/(24*'Vispārīgā informācija'!$D$41)*$K$175,2),""),"")</f>
        <v/>
      </c>
      <c r="L303" s="30" t="str">
        <f>IF('Cenas aprēķins'!$G$22="Jā",IFERROR(ROUND(O303/'Vispārīgā informācija'!$D$41,2),""),"")</f>
        <v/>
      </c>
      <c r="M303" s="30" t="str">
        <f>IF('Cenas aprēķins'!$H$22="Jā",IFERROR(ROUND(H303/I303/12,2),""),"")</f>
        <v/>
      </c>
      <c r="N303" s="31" t="str">
        <f>IF('Cenas aprēķins'!$I$22="Jā",IFERROR(ROUND(O303/(24*'Vispārīgā informācija'!$D$41)*$N$175,2),""),"")</f>
        <v/>
      </c>
      <c r="O303" s="221" t="str">
        <f t="shared" si="12"/>
        <v/>
      </c>
    </row>
    <row r="304" spans="2:15" ht="15.6" hidden="1" outlineLevel="2" x14ac:dyDescent="0.3">
      <c r="B304" s="109">
        <v>127</v>
      </c>
      <c r="C304" s="182"/>
      <c r="D304" s="182"/>
      <c r="E304" s="218"/>
      <c r="F304" s="217"/>
      <c r="G304" s="182"/>
      <c r="H304" s="30">
        <f t="shared" si="11"/>
        <v>0</v>
      </c>
      <c r="I304" s="182"/>
      <c r="J304" s="30" t="str">
        <f>IF('Cenas aprēķins'!$E$22="Jā",IFERROR(ROUND(O304/(24*'Vispārīgā informācija'!$D$41)*$J$175,2),""),"")</f>
        <v/>
      </c>
      <c r="K304" s="30" t="str">
        <f>IF('Cenas aprēķins'!$F$22="Jā",IFERROR(ROUND(O304/(24*'Vispārīgā informācija'!$D$41)*$K$175,2),""),"")</f>
        <v/>
      </c>
      <c r="L304" s="30" t="str">
        <f>IF('Cenas aprēķins'!$G$22="Jā",IFERROR(ROUND(O304/'Vispārīgā informācija'!$D$41,2),""),"")</f>
        <v/>
      </c>
      <c r="M304" s="30" t="str">
        <f>IF('Cenas aprēķins'!$H$22="Jā",IFERROR(ROUND(H304/I304/12,2),""),"")</f>
        <v/>
      </c>
      <c r="N304" s="31" t="str">
        <f>IF('Cenas aprēķins'!$I$22="Jā",IFERROR(ROUND(O304/(24*'Vispārīgā informācija'!$D$41)*$N$175,2),""),"")</f>
        <v/>
      </c>
      <c r="O304" s="221" t="str">
        <f t="shared" si="12"/>
        <v/>
      </c>
    </row>
    <row r="305" spans="2:15" ht="15.6" hidden="1" outlineLevel="2" x14ac:dyDescent="0.3">
      <c r="B305" s="109">
        <v>128</v>
      </c>
      <c r="C305" s="182"/>
      <c r="D305" s="182"/>
      <c r="E305" s="218"/>
      <c r="F305" s="217"/>
      <c r="G305" s="182"/>
      <c r="H305" s="30">
        <f t="shared" si="11"/>
        <v>0</v>
      </c>
      <c r="I305" s="182"/>
      <c r="J305" s="30" t="str">
        <f>IF('Cenas aprēķins'!$E$22="Jā",IFERROR(ROUND(O305/(24*'Vispārīgā informācija'!$D$41)*$J$175,2),""),"")</f>
        <v/>
      </c>
      <c r="K305" s="30" t="str">
        <f>IF('Cenas aprēķins'!$F$22="Jā",IFERROR(ROUND(O305/(24*'Vispārīgā informācija'!$D$41)*$K$175,2),""),"")</f>
        <v/>
      </c>
      <c r="L305" s="30" t="str">
        <f>IF('Cenas aprēķins'!$G$22="Jā",IFERROR(ROUND(O305/'Vispārīgā informācija'!$D$41,2),""),"")</f>
        <v/>
      </c>
      <c r="M305" s="30" t="str">
        <f>IF('Cenas aprēķins'!$H$22="Jā",IFERROR(ROUND(H305/I305/12,2),""),"")</f>
        <v/>
      </c>
      <c r="N305" s="31" t="str">
        <f>IF('Cenas aprēķins'!$I$22="Jā",IFERROR(ROUND(O305/(24*'Vispārīgā informācija'!$D$41)*$N$175,2),""),"")</f>
        <v/>
      </c>
      <c r="O305" s="221" t="str">
        <f t="shared" si="12"/>
        <v/>
      </c>
    </row>
    <row r="306" spans="2:15" ht="15.6" hidden="1" outlineLevel="2" x14ac:dyDescent="0.3">
      <c r="B306" s="109">
        <v>129</v>
      </c>
      <c r="C306" s="182"/>
      <c r="D306" s="182"/>
      <c r="E306" s="218"/>
      <c r="F306" s="217"/>
      <c r="G306" s="182"/>
      <c r="H306" s="30">
        <f t="shared" ref="H306:H327" si="13">F306*G306</f>
        <v>0</v>
      </c>
      <c r="I306" s="182"/>
      <c r="J306" s="30" t="str">
        <f>IF('Cenas aprēķins'!$E$22="Jā",IFERROR(ROUND(O306/(24*'Vispārīgā informācija'!$D$41)*$J$175,2),""),"")</f>
        <v/>
      </c>
      <c r="K306" s="30" t="str">
        <f>IF('Cenas aprēķins'!$F$22="Jā",IFERROR(ROUND(O306/(24*'Vispārīgā informācija'!$D$41)*$K$175,2),""),"")</f>
        <v/>
      </c>
      <c r="L306" s="30" t="str">
        <f>IF('Cenas aprēķins'!$G$22="Jā",IFERROR(ROUND(O306/'Vispārīgā informācija'!$D$41,2),""),"")</f>
        <v/>
      </c>
      <c r="M306" s="30" t="str">
        <f>IF('Cenas aprēķins'!$H$22="Jā",IFERROR(ROUND(H306/I306/12,2),""),"")</f>
        <v/>
      </c>
      <c r="N306" s="31" t="str">
        <f>IF('Cenas aprēķins'!$I$22="Jā",IFERROR(ROUND(O306/(24*'Vispārīgā informācija'!$D$41)*$N$175,2),""),"")</f>
        <v/>
      </c>
      <c r="O306" s="221" t="str">
        <f t="shared" ref="O306:O327" si="14">IFERROR(ROUND(H306/I306/12,2),"")</f>
        <v/>
      </c>
    </row>
    <row r="307" spans="2:15" ht="15.6" outlineLevel="1" collapsed="1" x14ac:dyDescent="0.3">
      <c r="B307" s="109">
        <v>130</v>
      </c>
      <c r="C307" s="182"/>
      <c r="D307" s="182"/>
      <c r="E307" s="218"/>
      <c r="F307" s="217"/>
      <c r="G307" s="182"/>
      <c r="H307" s="30">
        <f t="shared" si="13"/>
        <v>0</v>
      </c>
      <c r="I307" s="182"/>
      <c r="J307" s="30" t="str">
        <f>IF('Cenas aprēķins'!$E$22="Jā",IFERROR(ROUND(O307/(24*'Vispārīgā informācija'!$D$41)*$J$175,2),""),"")</f>
        <v/>
      </c>
      <c r="K307" s="30" t="str">
        <f>IF('Cenas aprēķins'!$F$22="Jā",IFERROR(ROUND(O307/(24*'Vispārīgā informācija'!$D$41)*$K$175,2),""),"")</f>
        <v/>
      </c>
      <c r="L307" s="30" t="str">
        <f>IF('Cenas aprēķins'!$G$22="Jā",IFERROR(ROUND(O307/'Vispārīgā informācija'!$D$41,2),""),"")</f>
        <v/>
      </c>
      <c r="M307" s="30" t="str">
        <f>IF('Cenas aprēķins'!$H$22="Jā",IFERROR(ROUND(H307/I307/12,2),""),"")</f>
        <v/>
      </c>
      <c r="N307" s="31" t="str">
        <f>IF('Cenas aprēķins'!$I$22="Jā",IFERROR(ROUND(O307/(24*'Vispārīgā informācija'!$D$41)*$N$175,2),""),"")</f>
        <v/>
      </c>
      <c r="O307" s="221" t="str">
        <f t="shared" si="14"/>
        <v/>
      </c>
    </row>
    <row r="308" spans="2:15" ht="15.6" hidden="1" outlineLevel="2" x14ac:dyDescent="0.3">
      <c r="B308" s="109">
        <v>131</v>
      </c>
      <c r="C308" s="182"/>
      <c r="D308" s="182"/>
      <c r="E308" s="218"/>
      <c r="F308" s="217"/>
      <c r="G308" s="182"/>
      <c r="H308" s="30">
        <f t="shared" si="13"/>
        <v>0</v>
      </c>
      <c r="I308" s="182"/>
      <c r="J308" s="30" t="str">
        <f>IF('Cenas aprēķins'!$E$22="Jā",IFERROR(ROUND(O308/(24*'Vispārīgā informācija'!$D$41)*$J$175,2),""),"")</f>
        <v/>
      </c>
      <c r="K308" s="30" t="str">
        <f>IF('Cenas aprēķins'!$F$22="Jā",IFERROR(ROUND(O308/(24*'Vispārīgā informācija'!$D$41)*$K$175,2),""),"")</f>
        <v/>
      </c>
      <c r="L308" s="30" t="str">
        <f>IF('Cenas aprēķins'!$G$22="Jā",IFERROR(ROUND(O308/'Vispārīgā informācija'!$D$41,2),""),"")</f>
        <v/>
      </c>
      <c r="M308" s="30" t="str">
        <f>IF('Cenas aprēķins'!$H$22="Jā",IFERROR(ROUND(H308/I308/12,2),""),"")</f>
        <v/>
      </c>
      <c r="N308" s="31" t="str">
        <f>IF('Cenas aprēķins'!$I$22="Jā",IFERROR(ROUND(O308/(24*'Vispārīgā informācija'!$D$41)*$N$175,2),""),"")</f>
        <v/>
      </c>
      <c r="O308" s="221" t="str">
        <f t="shared" si="14"/>
        <v/>
      </c>
    </row>
    <row r="309" spans="2:15" ht="15.6" hidden="1" outlineLevel="2" x14ac:dyDescent="0.3">
      <c r="B309" s="109">
        <v>132</v>
      </c>
      <c r="C309" s="182"/>
      <c r="D309" s="182"/>
      <c r="E309" s="218"/>
      <c r="F309" s="217"/>
      <c r="G309" s="182"/>
      <c r="H309" s="30">
        <f t="shared" si="13"/>
        <v>0</v>
      </c>
      <c r="I309" s="182"/>
      <c r="J309" s="30" t="str">
        <f>IF('Cenas aprēķins'!$E$22="Jā",IFERROR(ROUND(O309/(24*'Vispārīgā informācija'!$D$41)*$J$175,2),""),"")</f>
        <v/>
      </c>
      <c r="K309" s="30" t="str">
        <f>IF('Cenas aprēķins'!$F$22="Jā",IFERROR(ROUND(O309/(24*'Vispārīgā informācija'!$D$41)*$K$175,2),""),"")</f>
        <v/>
      </c>
      <c r="L309" s="30" t="str">
        <f>IF('Cenas aprēķins'!$G$22="Jā",IFERROR(ROUND(O309/'Vispārīgā informācija'!$D$41,2),""),"")</f>
        <v/>
      </c>
      <c r="M309" s="30" t="str">
        <f>IF('Cenas aprēķins'!$H$22="Jā",IFERROR(ROUND(H309/I309/12,2),""),"")</f>
        <v/>
      </c>
      <c r="N309" s="31" t="str">
        <f>IF('Cenas aprēķins'!$I$22="Jā",IFERROR(ROUND(O309/(24*'Vispārīgā informācija'!$D$41)*$N$175,2),""),"")</f>
        <v/>
      </c>
      <c r="O309" s="221" t="str">
        <f t="shared" si="14"/>
        <v/>
      </c>
    </row>
    <row r="310" spans="2:15" ht="15.6" hidden="1" outlineLevel="2" x14ac:dyDescent="0.3">
      <c r="B310" s="109">
        <v>133</v>
      </c>
      <c r="C310" s="182"/>
      <c r="D310" s="182"/>
      <c r="E310" s="218"/>
      <c r="F310" s="217"/>
      <c r="G310" s="182"/>
      <c r="H310" s="30">
        <f t="shared" si="13"/>
        <v>0</v>
      </c>
      <c r="I310" s="182"/>
      <c r="J310" s="30" t="str">
        <f>IF('Cenas aprēķins'!$E$22="Jā",IFERROR(ROUND(O310/(24*'Vispārīgā informācija'!$D$41)*$J$175,2),""),"")</f>
        <v/>
      </c>
      <c r="K310" s="30" t="str">
        <f>IF('Cenas aprēķins'!$F$22="Jā",IFERROR(ROUND(O310/(24*'Vispārīgā informācija'!$D$41)*$K$175,2),""),"")</f>
        <v/>
      </c>
      <c r="L310" s="30" t="str">
        <f>IF('Cenas aprēķins'!$G$22="Jā",IFERROR(ROUND(O310/'Vispārīgā informācija'!$D$41,2),""),"")</f>
        <v/>
      </c>
      <c r="M310" s="30" t="str">
        <f>IF('Cenas aprēķins'!$H$22="Jā",IFERROR(ROUND(H310/I310/12,2),""),"")</f>
        <v/>
      </c>
      <c r="N310" s="31" t="str">
        <f>IF('Cenas aprēķins'!$I$22="Jā",IFERROR(ROUND(O310/(24*'Vispārīgā informācija'!$D$41)*$N$175,2),""),"")</f>
        <v/>
      </c>
      <c r="O310" s="221" t="str">
        <f t="shared" si="14"/>
        <v/>
      </c>
    </row>
    <row r="311" spans="2:15" ht="15.6" hidden="1" outlineLevel="2" x14ac:dyDescent="0.3">
      <c r="B311" s="109">
        <v>134</v>
      </c>
      <c r="C311" s="182"/>
      <c r="D311" s="182"/>
      <c r="E311" s="218"/>
      <c r="F311" s="217"/>
      <c r="G311" s="182"/>
      <c r="H311" s="30">
        <f t="shared" si="13"/>
        <v>0</v>
      </c>
      <c r="I311" s="182"/>
      <c r="J311" s="30" t="str">
        <f>IF('Cenas aprēķins'!$E$22="Jā",IFERROR(ROUND(O311/(24*'Vispārīgā informācija'!$D$41)*$J$175,2),""),"")</f>
        <v/>
      </c>
      <c r="K311" s="30" t="str">
        <f>IF('Cenas aprēķins'!$F$22="Jā",IFERROR(ROUND(O311/(24*'Vispārīgā informācija'!$D$41)*$K$175,2),""),"")</f>
        <v/>
      </c>
      <c r="L311" s="30" t="str">
        <f>IF('Cenas aprēķins'!$G$22="Jā",IFERROR(ROUND(O311/'Vispārīgā informācija'!$D$41,2),""),"")</f>
        <v/>
      </c>
      <c r="M311" s="30" t="str">
        <f>IF('Cenas aprēķins'!$H$22="Jā",IFERROR(ROUND(H311/I311/12,2),""),"")</f>
        <v/>
      </c>
      <c r="N311" s="31" t="str">
        <f>IF('Cenas aprēķins'!$I$22="Jā",IFERROR(ROUND(O311/(24*'Vispārīgā informācija'!$D$41)*$N$175,2),""),"")</f>
        <v/>
      </c>
      <c r="O311" s="221" t="str">
        <f t="shared" si="14"/>
        <v/>
      </c>
    </row>
    <row r="312" spans="2:15" ht="15.6" hidden="1" outlineLevel="2" x14ac:dyDescent="0.3">
      <c r="B312" s="109">
        <v>135</v>
      </c>
      <c r="C312" s="182"/>
      <c r="D312" s="182"/>
      <c r="E312" s="218"/>
      <c r="F312" s="217"/>
      <c r="G312" s="182"/>
      <c r="H312" s="30">
        <f t="shared" si="13"/>
        <v>0</v>
      </c>
      <c r="I312" s="182"/>
      <c r="J312" s="30" t="str">
        <f>IF('Cenas aprēķins'!$E$22="Jā",IFERROR(ROUND(O312/(24*'Vispārīgā informācija'!$D$41)*$J$175,2),""),"")</f>
        <v/>
      </c>
      <c r="K312" s="30" t="str">
        <f>IF('Cenas aprēķins'!$F$22="Jā",IFERROR(ROUND(O312/(24*'Vispārīgā informācija'!$D$41)*$K$175,2),""),"")</f>
        <v/>
      </c>
      <c r="L312" s="30" t="str">
        <f>IF('Cenas aprēķins'!$G$22="Jā",IFERROR(ROUND(O312/'Vispārīgā informācija'!$D$41,2),""),"")</f>
        <v/>
      </c>
      <c r="M312" s="30" t="str">
        <f>IF('Cenas aprēķins'!$H$22="Jā",IFERROR(ROUND(H312/I312/12,2),""),"")</f>
        <v/>
      </c>
      <c r="N312" s="31" t="str">
        <f>IF('Cenas aprēķins'!$I$22="Jā",IFERROR(ROUND(O312/(24*'Vispārīgā informācija'!$D$41)*$N$175,2),""),"")</f>
        <v/>
      </c>
      <c r="O312" s="221" t="str">
        <f t="shared" si="14"/>
        <v/>
      </c>
    </row>
    <row r="313" spans="2:15" ht="15.6" hidden="1" outlineLevel="2" x14ac:dyDescent="0.3">
      <c r="B313" s="109">
        <v>136</v>
      </c>
      <c r="C313" s="182"/>
      <c r="D313" s="182"/>
      <c r="E313" s="218"/>
      <c r="F313" s="217"/>
      <c r="G313" s="182"/>
      <c r="H313" s="30">
        <f t="shared" si="13"/>
        <v>0</v>
      </c>
      <c r="I313" s="182"/>
      <c r="J313" s="30" t="str">
        <f>IF('Cenas aprēķins'!$E$22="Jā",IFERROR(ROUND(O313/(24*'Vispārīgā informācija'!$D$41)*$J$175,2),""),"")</f>
        <v/>
      </c>
      <c r="K313" s="30" t="str">
        <f>IF('Cenas aprēķins'!$F$22="Jā",IFERROR(ROUND(O313/(24*'Vispārīgā informācija'!$D$41)*$K$175,2),""),"")</f>
        <v/>
      </c>
      <c r="L313" s="30" t="str">
        <f>IF('Cenas aprēķins'!$G$22="Jā",IFERROR(ROUND(O313/'Vispārīgā informācija'!$D$41,2),""),"")</f>
        <v/>
      </c>
      <c r="M313" s="30" t="str">
        <f>IF('Cenas aprēķins'!$H$22="Jā",IFERROR(ROUND(H313/I313/12,2),""),"")</f>
        <v/>
      </c>
      <c r="N313" s="31" t="str">
        <f>IF('Cenas aprēķins'!$I$22="Jā",IFERROR(ROUND(O313/(24*'Vispārīgā informācija'!$D$41)*$N$175,2),""),"")</f>
        <v/>
      </c>
      <c r="O313" s="221" t="str">
        <f t="shared" si="14"/>
        <v/>
      </c>
    </row>
    <row r="314" spans="2:15" ht="15.6" hidden="1" outlineLevel="2" x14ac:dyDescent="0.3">
      <c r="B314" s="109">
        <v>137</v>
      </c>
      <c r="C314" s="182"/>
      <c r="D314" s="182"/>
      <c r="E314" s="218"/>
      <c r="F314" s="217"/>
      <c r="G314" s="182"/>
      <c r="H314" s="30">
        <f t="shared" si="13"/>
        <v>0</v>
      </c>
      <c r="I314" s="182"/>
      <c r="J314" s="30" t="str">
        <f>IF('Cenas aprēķins'!$E$22="Jā",IFERROR(ROUND(O314/(24*'Vispārīgā informācija'!$D$41)*$J$175,2),""),"")</f>
        <v/>
      </c>
      <c r="K314" s="30" t="str">
        <f>IF('Cenas aprēķins'!$F$22="Jā",IFERROR(ROUND(O314/(24*'Vispārīgā informācija'!$D$41)*$K$175,2),""),"")</f>
        <v/>
      </c>
      <c r="L314" s="30" t="str">
        <f>IF('Cenas aprēķins'!$G$22="Jā",IFERROR(ROUND(O314/'Vispārīgā informācija'!$D$41,2),""),"")</f>
        <v/>
      </c>
      <c r="M314" s="30" t="str">
        <f>IF('Cenas aprēķins'!$H$22="Jā",IFERROR(ROUND(H314/I314/12,2),""),"")</f>
        <v/>
      </c>
      <c r="N314" s="31" t="str">
        <f>IF('Cenas aprēķins'!$I$22="Jā",IFERROR(ROUND(O314/(24*'Vispārīgā informācija'!$D$41)*$N$175,2),""),"")</f>
        <v/>
      </c>
      <c r="O314" s="221" t="str">
        <f t="shared" si="14"/>
        <v/>
      </c>
    </row>
    <row r="315" spans="2:15" ht="15.6" hidden="1" outlineLevel="2" x14ac:dyDescent="0.3">
      <c r="B315" s="109">
        <v>138</v>
      </c>
      <c r="C315" s="182"/>
      <c r="D315" s="182"/>
      <c r="E315" s="218"/>
      <c r="F315" s="217"/>
      <c r="G315" s="182"/>
      <c r="H315" s="30">
        <f t="shared" si="13"/>
        <v>0</v>
      </c>
      <c r="I315" s="182"/>
      <c r="J315" s="30" t="str">
        <f>IF('Cenas aprēķins'!$E$22="Jā",IFERROR(ROUND(O315/(24*'Vispārīgā informācija'!$D$41)*$J$175,2),""),"")</f>
        <v/>
      </c>
      <c r="K315" s="30" t="str">
        <f>IF('Cenas aprēķins'!$F$22="Jā",IFERROR(ROUND(O315/(24*'Vispārīgā informācija'!$D$41)*$K$175,2),""),"")</f>
        <v/>
      </c>
      <c r="L315" s="30" t="str">
        <f>IF('Cenas aprēķins'!$G$22="Jā",IFERROR(ROUND(O315/'Vispārīgā informācija'!$D$41,2),""),"")</f>
        <v/>
      </c>
      <c r="M315" s="30" t="str">
        <f>IF('Cenas aprēķins'!$H$22="Jā",IFERROR(ROUND(H315/I315/12,2),""),"")</f>
        <v/>
      </c>
      <c r="N315" s="31" t="str">
        <f>IF('Cenas aprēķins'!$I$22="Jā",IFERROR(ROUND(O315/(24*'Vispārīgā informācija'!$D$41)*$N$175,2),""),"")</f>
        <v/>
      </c>
      <c r="O315" s="221" t="str">
        <f t="shared" si="14"/>
        <v/>
      </c>
    </row>
    <row r="316" spans="2:15" ht="15.6" hidden="1" outlineLevel="2" x14ac:dyDescent="0.3">
      <c r="B316" s="109">
        <v>139</v>
      </c>
      <c r="C316" s="182"/>
      <c r="D316" s="182"/>
      <c r="E316" s="218"/>
      <c r="F316" s="217"/>
      <c r="G316" s="182"/>
      <c r="H316" s="30">
        <f t="shared" si="13"/>
        <v>0</v>
      </c>
      <c r="I316" s="182"/>
      <c r="J316" s="30" t="str">
        <f>IF('Cenas aprēķins'!$E$22="Jā",IFERROR(ROUND(O316/(24*'Vispārīgā informācija'!$D$41)*$J$175,2),""),"")</f>
        <v/>
      </c>
      <c r="K316" s="30" t="str">
        <f>IF('Cenas aprēķins'!$F$22="Jā",IFERROR(ROUND(O316/(24*'Vispārīgā informācija'!$D$41)*$K$175,2),""),"")</f>
        <v/>
      </c>
      <c r="L316" s="30" t="str">
        <f>IF('Cenas aprēķins'!$G$22="Jā",IFERROR(ROUND(O316/'Vispārīgā informācija'!$D$41,2),""),"")</f>
        <v/>
      </c>
      <c r="M316" s="30" t="str">
        <f>IF('Cenas aprēķins'!$H$22="Jā",IFERROR(ROUND(H316/I316/12,2),""),"")</f>
        <v/>
      </c>
      <c r="N316" s="31" t="str">
        <f>IF('Cenas aprēķins'!$I$22="Jā",IFERROR(ROUND(O316/(24*'Vispārīgā informācija'!$D$41)*$N$175,2),""),"")</f>
        <v/>
      </c>
      <c r="O316" s="221" t="str">
        <f t="shared" si="14"/>
        <v/>
      </c>
    </row>
    <row r="317" spans="2:15" ht="15.6" outlineLevel="1" collapsed="1" x14ac:dyDescent="0.3">
      <c r="B317" s="109">
        <v>140</v>
      </c>
      <c r="C317" s="182"/>
      <c r="D317" s="182"/>
      <c r="E317" s="218"/>
      <c r="F317" s="217"/>
      <c r="G317" s="182"/>
      <c r="H317" s="30">
        <f t="shared" si="13"/>
        <v>0</v>
      </c>
      <c r="I317" s="182"/>
      <c r="J317" s="30" t="str">
        <f>IF('Cenas aprēķins'!$E$22="Jā",IFERROR(ROUND(O317/(24*'Vispārīgā informācija'!$D$41)*$J$175,2),""),"")</f>
        <v/>
      </c>
      <c r="K317" s="30" t="str">
        <f>IF('Cenas aprēķins'!$F$22="Jā",IFERROR(ROUND(O317/(24*'Vispārīgā informācija'!$D$41)*$K$175,2),""),"")</f>
        <v/>
      </c>
      <c r="L317" s="30" t="str">
        <f>IF('Cenas aprēķins'!$G$22="Jā",IFERROR(ROUND(O317/'Vispārīgā informācija'!$D$41,2),""),"")</f>
        <v/>
      </c>
      <c r="M317" s="30" t="str">
        <f>IF('Cenas aprēķins'!$H$22="Jā",IFERROR(ROUND(H317/I317/12,2),""),"")</f>
        <v/>
      </c>
      <c r="N317" s="31" t="str">
        <f>IF('Cenas aprēķins'!$I$22="Jā",IFERROR(ROUND(O317/(24*'Vispārīgā informācija'!$D$41)*$N$175,2),""),"")</f>
        <v/>
      </c>
      <c r="O317" s="221" t="str">
        <f t="shared" si="14"/>
        <v/>
      </c>
    </row>
    <row r="318" spans="2:15" ht="15.6" hidden="1" outlineLevel="2" x14ac:dyDescent="0.3">
      <c r="B318" s="109">
        <v>141</v>
      </c>
      <c r="C318" s="182"/>
      <c r="D318" s="182"/>
      <c r="E318" s="218"/>
      <c r="F318" s="217"/>
      <c r="G318" s="182"/>
      <c r="H318" s="30">
        <f t="shared" si="13"/>
        <v>0</v>
      </c>
      <c r="I318" s="182"/>
      <c r="J318" s="30" t="str">
        <f>IF('Cenas aprēķins'!$E$22="Jā",IFERROR(ROUND(O318/(24*'Vispārīgā informācija'!$D$41)*$J$175,2),""),"")</f>
        <v/>
      </c>
      <c r="K318" s="30" t="str">
        <f>IF('Cenas aprēķins'!$F$22="Jā",IFERROR(ROUND(O318/(24*'Vispārīgā informācija'!$D$41)*$K$175,2),""),"")</f>
        <v/>
      </c>
      <c r="L318" s="30" t="str">
        <f>IF('Cenas aprēķins'!$G$22="Jā",IFERROR(ROUND(O318/'Vispārīgā informācija'!$D$41,2),""),"")</f>
        <v/>
      </c>
      <c r="M318" s="30" t="str">
        <f>IF('Cenas aprēķins'!$H$22="Jā",IFERROR(ROUND(H318/I318/12,2),""),"")</f>
        <v/>
      </c>
      <c r="N318" s="31" t="str">
        <f>IF('Cenas aprēķins'!$I$22="Jā",IFERROR(ROUND(O318/(24*'Vispārīgā informācija'!$D$41)*$N$175,2),""),"")</f>
        <v/>
      </c>
      <c r="O318" s="221" t="str">
        <f t="shared" si="14"/>
        <v/>
      </c>
    </row>
    <row r="319" spans="2:15" ht="15.6" hidden="1" outlineLevel="2" x14ac:dyDescent="0.3">
      <c r="B319" s="109">
        <v>142</v>
      </c>
      <c r="C319" s="182"/>
      <c r="D319" s="182"/>
      <c r="E319" s="218"/>
      <c r="F319" s="217"/>
      <c r="G319" s="182"/>
      <c r="H319" s="30">
        <f t="shared" si="13"/>
        <v>0</v>
      </c>
      <c r="I319" s="182"/>
      <c r="J319" s="30" t="str">
        <f>IF('Cenas aprēķins'!$E$22="Jā",IFERROR(ROUND(O319/(24*'Vispārīgā informācija'!$D$41)*$J$175,2),""),"")</f>
        <v/>
      </c>
      <c r="K319" s="30" t="str">
        <f>IF('Cenas aprēķins'!$F$22="Jā",IFERROR(ROUND(O319/(24*'Vispārīgā informācija'!$D$41)*$K$175,2),""),"")</f>
        <v/>
      </c>
      <c r="L319" s="30" t="str">
        <f>IF('Cenas aprēķins'!$G$22="Jā",IFERROR(ROUND(O319/'Vispārīgā informācija'!$D$41,2),""),"")</f>
        <v/>
      </c>
      <c r="M319" s="30" t="str">
        <f>IF('Cenas aprēķins'!$H$22="Jā",IFERROR(ROUND(H319/I319/12,2),""),"")</f>
        <v/>
      </c>
      <c r="N319" s="31" t="str">
        <f>IF('Cenas aprēķins'!$I$22="Jā",IFERROR(ROUND(O319/(24*'Vispārīgā informācija'!$D$41)*$N$175,2),""),"")</f>
        <v/>
      </c>
      <c r="O319" s="221" t="str">
        <f t="shared" si="14"/>
        <v/>
      </c>
    </row>
    <row r="320" spans="2:15" ht="15.6" hidden="1" outlineLevel="2" x14ac:dyDescent="0.3">
      <c r="B320" s="109">
        <v>143</v>
      </c>
      <c r="C320" s="182"/>
      <c r="D320" s="182"/>
      <c r="E320" s="218"/>
      <c r="F320" s="217"/>
      <c r="G320" s="182"/>
      <c r="H320" s="30">
        <f t="shared" si="13"/>
        <v>0</v>
      </c>
      <c r="I320" s="182"/>
      <c r="J320" s="30" t="str">
        <f>IF('Cenas aprēķins'!$E$22="Jā",IFERROR(ROUND(O320/(24*'Vispārīgā informācija'!$D$41)*$J$175,2),""),"")</f>
        <v/>
      </c>
      <c r="K320" s="30" t="str">
        <f>IF('Cenas aprēķins'!$F$22="Jā",IFERROR(ROUND(O320/(24*'Vispārīgā informācija'!$D$41)*$K$175,2),""),"")</f>
        <v/>
      </c>
      <c r="L320" s="30" t="str">
        <f>IF('Cenas aprēķins'!$G$22="Jā",IFERROR(ROUND(O320/'Vispārīgā informācija'!$D$41,2),""),"")</f>
        <v/>
      </c>
      <c r="M320" s="30" t="str">
        <f>IF('Cenas aprēķins'!$H$22="Jā",IFERROR(ROUND(H320/I320/12,2),""),"")</f>
        <v/>
      </c>
      <c r="N320" s="31" t="str">
        <f>IF('Cenas aprēķins'!$I$22="Jā",IFERROR(ROUND(O320/(24*'Vispārīgā informācija'!$D$41)*$N$175,2),""),"")</f>
        <v/>
      </c>
      <c r="O320" s="221" t="str">
        <f t="shared" si="14"/>
        <v/>
      </c>
    </row>
    <row r="321" spans="2:15" ht="15.6" hidden="1" outlineLevel="2" x14ac:dyDescent="0.3">
      <c r="B321" s="109">
        <v>144</v>
      </c>
      <c r="C321" s="182"/>
      <c r="D321" s="182"/>
      <c r="E321" s="218"/>
      <c r="F321" s="217"/>
      <c r="G321" s="182"/>
      <c r="H321" s="30">
        <f t="shared" si="13"/>
        <v>0</v>
      </c>
      <c r="I321" s="182"/>
      <c r="J321" s="30" t="str">
        <f>IF('Cenas aprēķins'!$E$22="Jā",IFERROR(ROUND(O321/(24*'Vispārīgā informācija'!$D$41)*$J$175,2),""),"")</f>
        <v/>
      </c>
      <c r="K321" s="30" t="str">
        <f>IF('Cenas aprēķins'!$F$22="Jā",IFERROR(ROUND(O321/(24*'Vispārīgā informācija'!$D$41)*$K$175,2),""),"")</f>
        <v/>
      </c>
      <c r="L321" s="30" t="str">
        <f>IF('Cenas aprēķins'!$G$22="Jā",IFERROR(ROUND(O321/'Vispārīgā informācija'!$D$41,2),""),"")</f>
        <v/>
      </c>
      <c r="M321" s="30" t="str">
        <f>IF('Cenas aprēķins'!$H$22="Jā",IFERROR(ROUND(H321/I321/12,2),""),"")</f>
        <v/>
      </c>
      <c r="N321" s="31" t="str">
        <f>IF('Cenas aprēķins'!$I$22="Jā",IFERROR(ROUND(O321/(24*'Vispārīgā informācija'!$D$41)*$N$175,2),""),"")</f>
        <v/>
      </c>
      <c r="O321" s="221" t="str">
        <f t="shared" si="14"/>
        <v/>
      </c>
    </row>
    <row r="322" spans="2:15" ht="15.6" hidden="1" outlineLevel="2" x14ac:dyDescent="0.3">
      <c r="B322" s="109">
        <v>145</v>
      </c>
      <c r="C322" s="182"/>
      <c r="D322" s="182"/>
      <c r="E322" s="218"/>
      <c r="F322" s="217"/>
      <c r="G322" s="182"/>
      <c r="H322" s="30">
        <f t="shared" si="13"/>
        <v>0</v>
      </c>
      <c r="I322" s="182"/>
      <c r="J322" s="30" t="str">
        <f>IF('Cenas aprēķins'!$E$22="Jā",IFERROR(ROUND(O322/(24*'Vispārīgā informācija'!$D$41)*$J$175,2),""),"")</f>
        <v/>
      </c>
      <c r="K322" s="30" t="str">
        <f>IF('Cenas aprēķins'!$F$22="Jā",IFERROR(ROUND(O322/(24*'Vispārīgā informācija'!$D$41)*$K$175,2),""),"")</f>
        <v/>
      </c>
      <c r="L322" s="30" t="str">
        <f>IF('Cenas aprēķins'!$G$22="Jā",IFERROR(ROUND(O322/'Vispārīgā informācija'!$D$41,2),""),"")</f>
        <v/>
      </c>
      <c r="M322" s="30" t="str">
        <f>IF('Cenas aprēķins'!$H$22="Jā",IFERROR(ROUND(H322/I322/12,2),""),"")</f>
        <v/>
      </c>
      <c r="N322" s="31" t="str">
        <f>IF('Cenas aprēķins'!$I$22="Jā",IFERROR(ROUND(O322/(24*'Vispārīgā informācija'!$D$41)*$N$175,2),""),"")</f>
        <v/>
      </c>
      <c r="O322" s="221" t="str">
        <f t="shared" si="14"/>
        <v/>
      </c>
    </row>
    <row r="323" spans="2:15" ht="15.6" hidden="1" outlineLevel="2" x14ac:dyDescent="0.3">
      <c r="B323" s="109">
        <v>146</v>
      </c>
      <c r="C323" s="182"/>
      <c r="D323" s="182"/>
      <c r="E323" s="218"/>
      <c r="F323" s="217"/>
      <c r="G323" s="182"/>
      <c r="H323" s="30">
        <f t="shared" si="13"/>
        <v>0</v>
      </c>
      <c r="I323" s="182"/>
      <c r="J323" s="30" t="str">
        <f>IF('Cenas aprēķins'!$E$22="Jā",IFERROR(ROUND(O323/(24*'Vispārīgā informācija'!$D$41)*$J$175,2),""),"")</f>
        <v/>
      </c>
      <c r="K323" s="30" t="str">
        <f>IF('Cenas aprēķins'!$F$22="Jā",IFERROR(ROUND(O323/(24*'Vispārīgā informācija'!$D$41)*$K$175,2),""),"")</f>
        <v/>
      </c>
      <c r="L323" s="30" t="str">
        <f>IF('Cenas aprēķins'!$G$22="Jā",IFERROR(ROUND(O323/'Vispārīgā informācija'!$D$41,2),""),"")</f>
        <v/>
      </c>
      <c r="M323" s="30" t="str">
        <f>IF('Cenas aprēķins'!$H$22="Jā",IFERROR(ROUND(H323/I323/12,2),""),"")</f>
        <v/>
      </c>
      <c r="N323" s="31" t="str">
        <f>IF('Cenas aprēķins'!$I$22="Jā",IFERROR(ROUND(O323/(24*'Vispārīgā informācija'!$D$41)*$N$175,2),""),"")</f>
        <v/>
      </c>
      <c r="O323" s="221" t="str">
        <f t="shared" si="14"/>
        <v/>
      </c>
    </row>
    <row r="324" spans="2:15" ht="15.6" hidden="1" outlineLevel="2" x14ac:dyDescent="0.3">
      <c r="B324" s="109">
        <v>147</v>
      </c>
      <c r="C324" s="182"/>
      <c r="D324" s="182"/>
      <c r="E324" s="218"/>
      <c r="F324" s="217"/>
      <c r="G324" s="182"/>
      <c r="H324" s="30">
        <f t="shared" si="13"/>
        <v>0</v>
      </c>
      <c r="I324" s="182"/>
      <c r="J324" s="30" t="str">
        <f>IF('Cenas aprēķins'!$E$22="Jā",IFERROR(ROUND(O324/(24*'Vispārīgā informācija'!$D$41)*$J$175,2),""),"")</f>
        <v/>
      </c>
      <c r="K324" s="30" t="str">
        <f>IF('Cenas aprēķins'!$F$22="Jā",IFERROR(ROUND(O324/(24*'Vispārīgā informācija'!$D$41)*$K$175,2),""),"")</f>
        <v/>
      </c>
      <c r="L324" s="30" t="str">
        <f>IF('Cenas aprēķins'!$G$22="Jā",IFERROR(ROUND(O324/'Vispārīgā informācija'!$D$41,2),""),"")</f>
        <v/>
      </c>
      <c r="M324" s="30" t="str">
        <f>IF('Cenas aprēķins'!$H$22="Jā",IFERROR(ROUND(H324/I324/12,2),""),"")</f>
        <v/>
      </c>
      <c r="N324" s="31" t="str">
        <f>IF('Cenas aprēķins'!$I$22="Jā",IFERROR(ROUND(O324/(24*'Vispārīgā informācija'!$D$41)*$N$175,2),""),"")</f>
        <v/>
      </c>
      <c r="O324" s="221" t="str">
        <f t="shared" si="14"/>
        <v/>
      </c>
    </row>
    <row r="325" spans="2:15" ht="15.6" hidden="1" outlineLevel="2" x14ac:dyDescent="0.3">
      <c r="B325" s="109">
        <v>148</v>
      </c>
      <c r="C325" s="182"/>
      <c r="D325" s="182"/>
      <c r="E325" s="218"/>
      <c r="F325" s="217"/>
      <c r="G325" s="182"/>
      <c r="H325" s="30">
        <f t="shared" si="13"/>
        <v>0</v>
      </c>
      <c r="I325" s="182"/>
      <c r="J325" s="30" t="str">
        <f>IF('Cenas aprēķins'!$E$22="Jā",IFERROR(ROUND(O325/(24*'Vispārīgā informācija'!$D$41)*$J$175,2),""),"")</f>
        <v/>
      </c>
      <c r="K325" s="30" t="str">
        <f>IF('Cenas aprēķins'!$F$22="Jā",IFERROR(ROUND(O325/(24*'Vispārīgā informācija'!$D$41)*$K$175,2),""),"")</f>
        <v/>
      </c>
      <c r="L325" s="30" t="str">
        <f>IF('Cenas aprēķins'!$G$22="Jā",IFERROR(ROUND(O325/'Vispārīgā informācija'!$D$41,2),""),"")</f>
        <v/>
      </c>
      <c r="M325" s="30" t="str">
        <f>IF('Cenas aprēķins'!$H$22="Jā",IFERROR(ROUND(H325/I325/12,2),""),"")</f>
        <v/>
      </c>
      <c r="N325" s="31" t="str">
        <f>IF('Cenas aprēķins'!$I$22="Jā",IFERROR(ROUND(O325/(24*'Vispārīgā informācija'!$D$41)*$N$175,2),""),"")</f>
        <v/>
      </c>
      <c r="O325" s="221" t="str">
        <f t="shared" si="14"/>
        <v/>
      </c>
    </row>
    <row r="326" spans="2:15" ht="15.6" hidden="1" outlineLevel="2" x14ac:dyDescent="0.3">
      <c r="B326" s="109">
        <v>149</v>
      </c>
      <c r="C326" s="182"/>
      <c r="D326" s="182"/>
      <c r="E326" s="218"/>
      <c r="F326" s="217"/>
      <c r="G326" s="182"/>
      <c r="H326" s="30">
        <f t="shared" si="13"/>
        <v>0</v>
      </c>
      <c r="I326" s="182"/>
      <c r="J326" s="30" t="str">
        <f>IF('Cenas aprēķins'!$E$22="Jā",IFERROR(ROUND(O326/(24*'Vispārīgā informācija'!$D$41)*$J$175,2),""),"")</f>
        <v/>
      </c>
      <c r="K326" s="30" t="str">
        <f>IF('Cenas aprēķins'!$F$22="Jā",IFERROR(ROUND(O326/(24*'Vispārīgā informācija'!$D$41)*$K$175,2),""),"")</f>
        <v/>
      </c>
      <c r="L326" s="30" t="str">
        <f>IF('Cenas aprēķins'!$G$22="Jā",IFERROR(ROUND(O326/'Vispārīgā informācija'!$D$41,2),""),"")</f>
        <v/>
      </c>
      <c r="M326" s="30" t="str">
        <f>IF('Cenas aprēķins'!$H$22="Jā",IFERROR(ROUND(H326/I326/12,2),""),"")</f>
        <v/>
      </c>
      <c r="N326" s="31" t="str">
        <f>IF('Cenas aprēķins'!$I$22="Jā",IFERROR(ROUND(O326/(24*'Vispārīgā informācija'!$D$41)*$N$175,2),""),"")</f>
        <v/>
      </c>
      <c r="O326" s="221" t="str">
        <f t="shared" si="14"/>
        <v/>
      </c>
    </row>
    <row r="327" spans="2:15" ht="16.2" hidden="1" outlineLevel="2" thickBot="1" x14ac:dyDescent="0.35">
      <c r="B327" s="110">
        <v>150</v>
      </c>
      <c r="C327" s="185"/>
      <c r="D327" s="185"/>
      <c r="E327" s="219"/>
      <c r="F327" s="78"/>
      <c r="G327" s="185"/>
      <c r="H327" s="33">
        <f t="shared" si="13"/>
        <v>0</v>
      </c>
      <c r="I327" s="185"/>
      <c r="J327" s="33" t="str">
        <f>IF('Cenas aprēķins'!$E$22="Jā",IFERROR(ROUND(O327/(24*'Vispārīgā informācija'!$D$41)*$J$175,2),""),"")</f>
        <v/>
      </c>
      <c r="K327" s="33" t="str">
        <f>IF('Cenas aprēķins'!$F$22="Jā",IFERROR(ROUND(O327/(24*'Vispārīgā informācija'!$D$41)*$K$175,2),""),"")</f>
        <v/>
      </c>
      <c r="L327" s="33" t="str">
        <f>IF('Cenas aprēķins'!$G$22="Jā",IFERROR(ROUND(O327/'Vispārīgā informācija'!$D$41,2),""),"")</f>
        <v/>
      </c>
      <c r="M327" s="33" t="str">
        <f>IF('Cenas aprēķins'!$H$22="Jā",IFERROR(ROUND(H327/I327/12,2),""),"")</f>
        <v/>
      </c>
      <c r="N327" s="34" t="str">
        <f>IF('Cenas aprēķins'!$I$22="Jā",IFERROR(ROUND(O327/(24*'Vispārīgā informācija'!$D$41)*$N$175,2),""),"")</f>
        <v/>
      </c>
      <c r="O327" s="221" t="str">
        <f t="shared" si="14"/>
        <v/>
      </c>
    </row>
    <row r="328" spans="2:15" ht="15.6" x14ac:dyDescent="0.3">
      <c r="B328" s="40"/>
      <c r="C328" s="40"/>
      <c r="D328" s="40"/>
      <c r="E328" s="40"/>
      <c r="F328" s="40"/>
      <c r="G328" s="40"/>
      <c r="H328" s="40"/>
      <c r="I328" s="40"/>
      <c r="J328" s="40"/>
      <c r="K328" s="40"/>
      <c r="L328" s="40"/>
      <c r="M328" s="40"/>
      <c r="N328" s="40"/>
      <c r="O328" s="40"/>
    </row>
    <row r="329" spans="2:15" ht="15.6" x14ac:dyDescent="0.3">
      <c r="B329" s="40"/>
      <c r="C329" s="40"/>
      <c r="D329" s="40"/>
      <c r="E329" s="40"/>
      <c r="F329" s="40"/>
      <c r="G329" s="40"/>
      <c r="H329" s="40"/>
      <c r="I329" s="40"/>
      <c r="J329" s="40"/>
      <c r="K329" s="40"/>
      <c r="L329" s="40"/>
      <c r="M329" s="40"/>
      <c r="N329" s="40"/>
      <c r="O329" s="40"/>
    </row>
    <row r="330" spans="2:15" ht="15.6" x14ac:dyDescent="0.3">
      <c r="B330" s="40"/>
      <c r="C330" s="40"/>
      <c r="D330" s="40"/>
      <c r="E330" s="40"/>
      <c r="F330" s="40"/>
      <c r="G330" s="40"/>
      <c r="H330" s="40"/>
      <c r="I330" s="40"/>
      <c r="J330" s="40"/>
      <c r="K330" s="40"/>
      <c r="L330" s="40"/>
      <c r="M330" s="40"/>
      <c r="N330" s="40"/>
      <c r="O330" s="40"/>
    </row>
    <row r="331" spans="2:15" ht="15.6" x14ac:dyDescent="0.3">
      <c r="B331" s="40"/>
      <c r="C331" s="40"/>
      <c r="D331" s="40"/>
      <c r="E331" s="40"/>
      <c r="F331" s="40"/>
      <c r="G331" s="40"/>
      <c r="H331" s="40"/>
      <c r="I331" s="40"/>
      <c r="J331" s="40"/>
      <c r="K331" s="40"/>
      <c r="L331" s="40"/>
      <c r="M331" s="40"/>
      <c r="N331" s="40"/>
      <c r="O331" s="40"/>
    </row>
    <row r="332" spans="2:15" ht="15.6" x14ac:dyDescent="0.3">
      <c r="B332" s="40"/>
      <c r="C332" s="40"/>
      <c r="D332" s="40"/>
      <c r="E332" s="40"/>
      <c r="F332" s="40"/>
      <c r="G332" s="40"/>
      <c r="H332" s="40"/>
      <c r="I332" s="40"/>
      <c r="J332" s="40"/>
      <c r="K332" s="40"/>
      <c r="L332" s="40"/>
      <c r="M332" s="40"/>
      <c r="N332" s="40"/>
      <c r="O332" s="40"/>
    </row>
    <row r="333" spans="2:15" ht="15.6" x14ac:dyDescent="0.3">
      <c r="B333" s="40"/>
      <c r="C333" s="40"/>
      <c r="D333" s="40"/>
      <c r="E333" s="40"/>
      <c r="F333" s="40"/>
      <c r="G333" s="40"/>
      <c r="H333" s="40"/>
      <c r="I333" s="40"/>
      <c r="J333" s="40"/>
      <c r="K333" s="40"/>
      <c r="L333" s="40"/>
      <c r="M333" s="40"/>
      <c r="N333" s="40"/>
      <c r="O333" s="40"/>
    </row>
    <row r="334" spans="2:15" ht="15.6" x14ac:dyDescent="0.3">
      <c r="B334" s="40"/>
      <c r="C334" s="40"/>
      <c r="D334" s="40"/>
      <c r="E334" s="40"/>
      <c r="F334" s="40"/>
      <c r="G334" s="40"/>
      <c r="H334" s="40"/>
      <c r="I334" s="40"/>
      <c r="J334" s="40"/>
      <c r="K334" s="40"/>
      <c r="L334" s="40"/>
      <c r="M334" s="40"/>
      <c r="N334" s="40"/>
      <c r="O334" s="40"/>
    </row>
    <row r="335" spans="2:15" ht="15.6" x14ac:dyDescent="0.3">
      <c r="B335" s="40"/>
      <c r="C335" s="40"/>
      <c r="D335" s="40"/>
      <c r="E335" s="40"/>
      <c r="F335" s="40"/>
      <c r="G335" s="40"/>
      <c r="H335" s="40"/>
      <c r="I335" s="40"/>
      <c r="J335" s="40"/>
      <c r="K335" s="40"/>
      <c r="L335" s="40"/>
      <c r="M335" s="40"/>
      <c r="N335" s="40"/>
      <c r="O335" s="40"/>
    </row>
    <row r="336" spans="2:15" ht="15.6" x14ac:dyDescent="0.3">
      <c r="B336" s="40"/>
      <c r="C336" s="40"/>
      <c r="D336" s="40"/>
      <c r="E336" s="40"/>
      <c r="F336" s="40"/>
      <c r="G336" s="40"/>
      <c r="H336" s="40"/>
      <c r="I336" s="40"/>
      <c r="J336" s="40"/>
      <c r="K336" s="40"/>
      <c r="L336" s="40"/>
      <c r="M336" s="40"/>
      <c r="N336" s="40"/>
      <c r="O336" s="40"/>
    </row>
    <row r="337" spans="2:15" ht="15.6" x14ac:dyDescent="0.3">
      <c r="B337" s="40"/>
      <c r="C337" s="40"/>
      <c r="D337" s="40"/>
      <c r="E337" s="40"/>
      <c r="F337" s="40"/>
      <c r="G337" s="40"/>
      <c r="H337" s="40"/>
      <c r="I337" s="40"/>
      <c r="J337" s="40"/>
      <c r="K337" s="40"/>
      <c r="L337" s="40"/>
      <c r="M337" s="40"/>
      <c r="N337" s="40"/>
      <c r="O337" s="40"/>
    </row>
    <row r="338" spans="2:15" ht="15.6" x14ac:dyDescent="0.3">
      <c r="B338" s="40"/>
      <c r="C338" s="40"/>
      <c r="D338" s="40"/>
      <c r="E338" s="40"/>
      <c r="F338" s="40"/>
      <c r="G338" s="40"/>
      <c r="H338" s="40"/>
      <c r="I338" s="40"/>
      <c r="J338" s="40"/>
      <c r="K338" s="40"/>
      <c r="L338" s="40"/>
      <c r="M338" s="40"/>
      <c r="N338" s="40"/>
      <c r="O338" s="40"/>
    </row>
    <row r="339" spans="2:15" ht="15.6" x14ac:dyDescent="0.3">
      <c r="B339" s="40"/>
      <c r="C339" s="40"/>
      <c r="D339" s="40"/>
      <c r="E339" s="40"/>
      <c r="F339" s="40"/>
      <c r="G339" s="40"/>
      <c r="H339" s="40"/>
      <c r="I339" s="40"/>
      <c r="J339" s="40"/>
      <c r="K339" s="40"/>
      <c r="L339" s="40"/>
      <c r="M339" s="40"/>
      <c r="N339" s="40"/>
      <c r="O339" s="40"/>
    </row>
    <row r="340" spans="2:15" ht="15.6" x14ac:dyDescent="0.3">
      <c r="B340" s="40"/>
      <c r="C340" s="40"/>
      <c r="D340" s="40"/>
      <c r="E340" s="40"/>
      <c r="F340" s="40"/>
      <c r="G340" s="40"/>
      <c r="H340" s="40"/>
      <c r="I340" s="40"/>
      <c r="J340" s="40"/>
      <c r="K340" s="40"/>
      <c r="L340" s="40"/>
      <c r="M340" s="40"/>
      <c r="N340" s="40"/>
      <c r="O340" s="40"/>
    </row>
    <row r="341" spans="2:15" ht="15.6" x14ac:dyDescent="0.3">
      <c r="B341" s="40"/>
      <c r="C341" s="40"/>
      <c r="D341" s="40"/>
      <c r="E341" s="40"/>
      <c r="F341" s="40"/>
      <c r="G341" s="40"/>
      <c r="H341" s="40"/>
      <c r="I341" s="40"/>
      <c r="J341" s="40"/>
      <c r="K341" s="40"/>
      <c r="L341" s="40"/>
      <c r="M341" s="40"/>
      <c r="N341" s="40"/>
      <c r="O341" s="40"/>
    </row>
    <row r="342" spans="2:15" ht="15.6" x14ac:dyDescent="0.3">
      <c r="B342" s="40"/>
      <c r="C342" s="40"/>
      <c r="D342" s="40"/>
      <c r="E342" s="40"/>
      <c r="F342" s="40"/>
      <c r="G342" s="40"/>
      <c r="H342" s="40"/>
      <c r="I342" s="40"/>
      <c r="J342" s="40"/>
      <c r="K342" s="40"/>
      <c r="L342" s="40"/>
      <c r="M342" s="40"/>
      <c r="N342" s="40"/>
      <c r="O342" s="40"/>
    </row>
    <row r="343" spans="2:15" ht="15.6" x14ac:dyDescent="0.3">
      <c r="B343" s="40"/>
      <c r="C343" s="40"/>
      <c r="D343" s="40"/>
      <c r="E343" s="40"/>
      <c r="F343" s="40"/>
      <c r="G343" s="40"/>
      <c r="H343" s="40"/>
      <c r="I343" s="40"/>
      <c r="J343" s="40"/>
      <c r="K343" s="40"/>
      <c r="L343" s="40"/>
      <c r="M343" s="40"/>
      <c r="N343" s="40"/>
      <c r="O343" s="40"/>
    </row>
  </sheetData>
  <sheetProtection algorithmName="SHA-512" hashValue="7jl8vCHrrZDcK6jlVwf3SYB0gbWknH20iHtnRlC82PhoFUnJjDevZAV9J/Idsw3piVcORhbz0wZAdIWHhzZwdQ==" saltValue="BvS/uDOLC93MwKruzg8v9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workbookViewId="0">
      <selection activeCell="B4" sqref="B4"/>
    </sheetView>
  </sheetViews>
  <sheetFormatPr defaultColWidth="9.109375" defaultRowHeight="13.2" outlineLevelRow="2" x14ac:dyDescent="0.25"/>
  <cols>
    <col min="1" max="1" width="11.44140625" style="80" customWidth="1"/>
    <col min="2" max="2" width="9.109375" style="80"/>
    <col min="3" max="3" width="35.88671875" style="80" customWidth="1"/>
    <col min="4" max="4" width="12" style="80" customWidth="1"/>
    <col min="5" max="5" width="11.109375" style="80" customWidth="1"/>
    <col min="6" max="8" width="9.109375" style="80"/>
    <col min="9" max="9" width="10" style="80" customWidth="1"/>
    <col min="10" max="16384" width="9.109375" style="80"/>
  </cols>
  <sheetData>
    <row r="2" spans="1:22" ht="21" x14ac:dyDescent="0.4">
      <c r="A2" s="81"/>
      <c r="B2" s="82" t="s">
        <v>9</v>
      </c>
      <c r="C2" s="83" t="str">
        <f>Titullapa!$B$6</f>
        <v>[Nosaukums]</v>
      </c>
      <c r="D2" s="81"/>
      <c r="E2" s="81"/>
    </row>
    <row r="3" spans="1:22" ht="21" x14ac:dyDescent="0.4">
      <c r="A3" s="81"/>
      <c r="B3" s="82" t="s">
        <v>10</v>
      </c>
      <c r="C3" s="83" t="str">
        <f>Saturs!C11</f>
        <v>III Modulis: Telpu izmaksas</v>
      </c>
      <c r="D3" s="81"/>
      <c r="E3" s="81"/>
    </row>
    <row r="4" spans="1:22" ht="21" x14ac:dyDescent="0.4">
      <c r="A4" s="81"/>
      <c r="B4" s="316" t="s">
        <v>11</v>
      </c>
      <c r="C4" s="317"/>
      <c r="D4" s="81"/>
      <c r="E4" s="81"/>
    </row>
    <row r="5" spans="1:22" ht="21" x14ac:dyDescent="0.4">
      <c r="A5" s="81"/>
      <c r="B5" s="81"/>
      <c r="C5" s="81"/>
      <c r="D5" s="81"/>
      <c r="E5" s="81"/>
    </row>
    <row r="6" spans="1:22" ht="17.399999999999999" x14ac:dyDescent="0.3">
      <c r="B6" s="87" t="s">
        <v>13</v>
      </c>
    </row>
    <row r="7" spans="1:22" ht="15.6" x14ac:dyDescent="0.3">
      <c r="D7" s="88" t="s">
        <v>14</v>
      </c>
      <c r="E7" s="40" t="s">
        <v>17</v>
      </c>
      <c r="F7" s="40"/>
      <c r="G7" s="40"/>
      <c r="H7" s="40"/>
      <c r="I7" s="40"/>
      <c r="J7" s="40"/>
      <c r="K7" s="40"/>
      <c r="L7" s="40"/>
      <c r="M7" s="40"/>
      <c r="N7" s="40"/>
      <c r="O7" s="40"/>
    </row>
    <row r="8" spans="1:22" ht="15.6" x14ac:dyDescent="0.3">
      <c r="D8" s="89" t="s">
        <v>15</v>
      </c>
      <c r="E8" s="40" t="s">
        <v>267</v>
      </c>
      <c r="F8" s="40"/>
      <c r="G8" s="40"/>
      <c r="H8" s="40"/>
      <c r="I8" s="40"/>
      <c r="J8" s="40"/>
      <c r="K8" s="40"/>
      <c r="L8" s="40"/>
      <c r="M8" s="40"/>
      <c r="N8" s="40"/>
      <c r="O8" s="40"/>
    </row>
    <row r="9" spans="1:22" ht="15.6" x14ac:dyDescent="0.3">
      <c r="D9" s="90" t="s">
        <v>16</v>
      </c>
      <c r="E9" s="40" t="s">
        <v>268</v>
      </c>
      <c r="F9" s="40"/>
      <c r="G9" s="40"/>
      <c r="H9" s="40"/>
      <c r="I9" s="40"/>
      <c r="J9" s="40"/>
      <c r="K9" s="40"/>
      <c r="L9" s="40"/>
      <c r="M9" s="40"/>
      <c r="N9" s="40"/>
      <c r="O9" s="40"/>
    </row>
    <row r="10" spans="1:22" ht="15.6" x14ac:dyDescent="0.3">
      <c r="D10" s="40"/>
      <c r="E10" s="40"/>
      <c r="F10" s="40"/>
      <c r="G10" s="40"/>
      <c r="H10" s="40"/>
      <c r="I10" s="40"/>
      <c r="J10" s="40"/>
      <c r="K10" s="40"/>
      <c r="L10" s="40"/>
      <c r="M10" s="40"/>
      <c r="N10" s="40"/>
      <c r="O10" s="40"/>
    </row>
    <row r="11" spans="1:22" ht="17.399999999999999" x14ac:dyDescent="0.3">
      <c r="B11" s="87" t="s">
        <v>48</v>
      </c>
      <c r="D11" s="40"/>
      <c r="E11" s="40"/>
      <c r="F11" s="40"/>
      <c r="G11" s="40"/>
      <c r="H11" s="40"/>
      <c r="I11" s="40"/>
      <c r="J11" s="40"/>
      <c r="K11" s="40"/>
      <c r="L11" s="40"/>
      <c r="M11" s="40"/>
      <c r="N11" s="40"/>
      <c r="O11" s="40"/>
    </row>
    <row r="12" spans="1:22" ht="13.8" thickBot="1" x14ac:dyDescent="0.3"/>
    <row r="13" spans="1:22" ht="15.6" x14ac:dyDescent="0.3">
      <c r="C13" s="341" t="s">
        <v>282</v>
      </c>
      <c r="D13" s="342"/>
      <c r="E13" s="342"/>
      <c r="F13" s="342"/>
      <c r="G13" s="342"/>
      <c r="H13" s="342"/>
      <c r="I13" s="342"/>
      <c r="J13" s="342"/>
      <c r="K13" s="343"/>
      <c r="L13" s="40"/>
      <c r="M13" s="40"/>
    </row>
    <row r="14" spans="1:22" ht="15.6" x14ac:dyDescent="0.3">
      <c r="C14" s="344"/>
      <c r="D14" s="345"/>
      <c r="E14" s="345"/>
      <c r="F14" s="345"/>
      <c r="G14" s="345"/>
      <c r="H14" s="345"/>
      <c r="I14" s="345"/>
      <c r="J14" s="345"/>
      <c r="K14" s="346"/>
      <c r="L14" s="40"/>
      <c r="M14" s="40"/>
    </row>
    <row r="15" spans="1:22" ht="15.6" x14ac:dyDescent="0.3">
      <c r="C15" s="344"/>
      <c r="D15" s="345"/>
      <c r="E15" s="345"/>
      <c r="F15" s="345"/>
      <c r="G15" s="345"/>
      <c r="H15" s="345"/>
      <c r="I15" s="345"/>
      <c r="J15" s="345"/>
      <c r="K15" s="346"/>
      <c r="L15" s="40"/>
      <c r="M15" s="40"/>
      <c r="O15" s="223"/>
      <c r="P15" s="223"/>
      <c r="Q15" s="223"/>
      <c r="R15" s="223"/>
      <c r="S15" s="223"/>
      <c r="T15" s="223"/>
      <c r="U15" s="223"/>
      <c r="V15" s="223"/>
    </row>
    <row r="16" spans="1:22" ht="15.6" x14ac:dyDescent="0.3">
      <c r="C16" s="344"/>
      <c r="D16" s="345"/>
      <c r="E16" s="345"/>
      <c r="F16" s="345"/>
      <c r="G16" s="345"/>
      <c r="H16" s="345"/>
      <c r="I16" s="345"/>
      <c r="J16" s="345"/>
      <c r="K16" s="346"/>
      <c r="L16" s="40"/>
      <c r="M16" s="40"/>
      <c r="O16" s="223"/>
      <c r="P16" s="223"/>
      <c r="Q16" s="225" t="s">
        <v>75</v>
      </c>
      <c r="R16" s="225" t="s">
        <v>76</v>
      </c>
      <c r="S16" s="225" t="s">
        <v>77</v>
      </c>
      <c r="T16" s="225" t="s">
        <v>20</v>
      </c>
      <c r="U16" s="225" t="s">
        <v>78</v>
      </c>
      <c r="V16" s="223"/>
    </row>
    <row r="17" spans="1:22" ht="16.2" thickBot="1" x14ac:dyDescent="0.35">
      <c r="C17" s="347"/>
      <c r="D17" s="348"/>
      <c r="E17" s="348"/>
      <c r="F17" s="348"/>
      <c r="G17" s="348"/>
      <c r="H17" s="348"/>
      <c r="I17" s="348"/>
      <c r="J17" s="348"/>
      <c r="K17" s="349"/>
      <c r="L17" s="40"/>
      <c r="M17" s="40"/>
      <c r="O17" s="223"/>
      <c r="P17" s="223" t="s">
        <v>235</v>
      </c>
      <c r="Q17" s="232">
        <f>H30</f>
        <v>0</v>
      </c>
      <c r="R17" s="232">
        <f t="shared" ref="R17:U17" si="0">I30</f>
        <v>0</v>
      </c>
      <c r="S17" s="232">
        <f t="shared" si="0"/>
        <v>0</v>
      </c>
      <c r="T17" s="232">
        <f t="shared" si="0"/>
        <v>0</v>
      </c>
      <c r="U17" s="232">
        <f t="shared" si="0"/>
        <v>0</v>
      </c>
      <c r="V17" s="223"/>
    </row>
    <row r="18" spans="1:22" ht="16.2" thickBot="1" x14ac:dyDescent="0.35">
      <c r="C18" s="40"/>
      <c r="D18" s="40"/>
      <c r="E18" s="40"/>
      <c r="F18" s="40"/>
      <c r="G18" s="40"/>
      <c r="H18" s="40"/>
      <c r="I18" s="40"/>
      <c r="J18" s="40"/>
      <c r="K18" s="40"/>
      <c r="L18" s="40"/>
      <c r="M18" s="40"/>
      <c r="O18" s="223"/>
      <c r="P18" s="223" t="s">
        <v>236</v>
      </c>
      <c r="Q18" s="232" t="str">
        <f>IFERROR(VLOOKUP($C$41,$O$43:$T$46,2,0),"")</f>
        <v/>
      </c>
      <c r="R18" s="232" t="str">
        <f>IFERROR(VLOOKUP($C$41,$O$43:$T$46,3,0),"")</f>
        <v/>
      </c>
      <c r="S18" s="232" t="str">
        <f>IFERROR(VLOOKUP($C$41,$O$43:$T$46,4,0),"")</f>
        <v/>
      </c>
      <c r="T18" s="232" t="str">
        <f>IFERROR(VLOOKUP($C$41,$O$43:$T$46,5,0),"")</f>
        <v/>
      </c>
      <c r="U18" s="232" t="str">
        <f>IFERROR(VLOOKUP($C$41,$O$43:$T$46,6,0),"")</f>
        <v/>
      </c>
      <c r="V18" s="223"/>
    </row>
    <row r="19" spans="1:22" ht="16.2" thickBot="1" x14ac:dyDescent="0.35">
      <c r="C19" s="40"/>
      <c r="D19" s="40"/>
      <c r="E19" s="40"/>
      <c r="F19" s="40"/>
      <c r="G19" s="40"/>
      <c r="H19" s="197" t="str">
        <f>'Cenas aprēķins'!E20</f>
        <v>Stunda</v>
      </c>
      <c r="I19" s="197" t="str">
        <f>'Cenas aprēķins'!F20</f>
        <v>Diena</v>
      </c>
      <c r="J19" s="197" t="str">
        <f>'Cenas aprēķins'!G20</f>
        <v>Diennakts</v>
      </c>
      <c r="K19" s="197" t="str">
        <f>'Cenas aprēķins'!H20</f>
        <v>Mēnesis</v>
      </c>
      <c r="L19" s="198" t="str">
        <f>'Cenas aprēķins'!I20</f>
        <v>Reize</v>
      </c>
      <c r="M19" s="40"/>
      <c r="O19" s="223"/>
      <c r="P19" s="223" t="s">
        <v>237</v>
      </c>
      <c r="Q19" s="232" t="str">
        <f>IFERROR(VLOOKUP($B$98,$O$103:$T$107,2,0),"")</f>
        <v/>
      </c>
      <c r="R19" s="232" t="str">
        <f>IFERROR(VLOOKUP($B$98,$O$103:$T$107,3,0),"")</f>
        <v/>
      </c>
      <c r="S19" s="232" t="str">
        <f>IFERROR(VLOOKUP($B$98,$O$103:$T$107,4,0),"")</f>
        <v/>
      </c>
      <c r="T19" s="232" t="str">
        <f>IFERROR(VLOOKUP($B$98,$O$103:$T$107,5,0),"")</f>
        <v/>
      </c>
      <c r="U19" s="232" t="str">
        <f>IFERROR(VLOOKUP($B$98,$O$103:$T$107,6,0),"")</f>
        <v/>
      </c>
      <c r="V19" s="223"/>
    </row>
    <row r="20" spans="1:22" ht="16.2" thickBot="1" x14ac:dyDescent="0.35">
      <c r="C20" s="40"/>
      <c r="D20" s="40"/>
      <c r="E20" s="40"/>
      <c r="F20" s="40"/>
      <c r="G20" s="40"/>
      <c r="H20" s="197">
        <f>'Cenas aprēķins'!E21</f>
        <v>1</v>
      </c>
      <c r="I20" s="197">
        <f>'Cenas aprēķins'!F21</f>
        <v>8</v>
      </c>
      <c r="J20" s="197">
        <f>'Cenas aprēķins'!G21</f>
        <v>24</v>
      </c>
      <c r="K20" s="197">
        <f>'Cenas aprēķins'!H21</f>
        <v>167</v>
      </c>
      <c r="L20" s="198">
        <f>'Cenas aprēķins'!I21</f>
        <v>0</v>
      </c>
      <c r="M20" s="40"/>
      <c r="O20" s="223"/>
      <c r="P20" s="223"/>
      <c r="Q20" s="223"/>
      <c r="R20" s="223"/>
      <c r="S20" s="223"/>
      <c r="T20" s="223"/>
      <c r="U20" s="223"/>
      <c r="V20" s="223"/>
    </row>
    <row r="21" spans="1:22" ht="18" thickBot="1" x14ac:dyDescent="0.35">
      <c r="C21" s="40"/>
      <c r="D21" s="40"/>
      <c r="E21" s="40"/>
      <c r="F21" s="40"/>
      <c r="G21" s="147" t="s">
        <v>142</v>
      </c>
      <c r="H21" s="44">
        <f>SUM(Q17:Q19)</f>
        <v>0</v>
      </c>
      <c r="I21" s="45">
        <f t="shared" ref="I21:L21" si="1">SUM(R17:R19)</f>
        <v>0</v>
      </c>
      <c r="J21" s="45">
        <f t="shared" si="1"/>
        <v>0</v>
      </c>
      <c r="K21" s="45">
        <f t="shared" si="1"/>
        <v>0</v>
      </c>
      <c r="L21" s="46">
        <f t="shared" si="1"/>
        <v>0</v>
      </c>
      <c r="M21" s="40"/>
    </row>
    <row r="23" spans="1:22" ht="15.6" x14ac:dyDescent="0.3">
      <c r="A23" s="40"/>
      <c r="B23" s="40"/>
      <c r="C23" s="40"/>
      <c r="D23" s="40"/>
      <c r="E23" s="40"/>
      <c r="F23" s="40"/>
      <c r="G23" s="40"/>
      <c r="H23" s="40"/>
      <c r="I23" s="40"/>
      <c r="J23" s="40"/>
      <c r="K23" s="40"/>
      <c r="L23" s="40"/>
      <c r="M23" s="40"/>
      <c r="N23" s="40"/>
    </row>
    <row r="24" spans="1:22" ht="20.399999999999999" x14ac:dyDescent="0.35">
      <c r="A24" s="40"/>
      <c r="B24" s="313" t="s">
        <v>294</v>
      </c>
      <c r="C24" s="199"/>
      <c r="D24" s="199"/>
      <c r="E24" s="199"/>
      <c r="F24" s="199"/>
      <c r="G24" s="199"/>
      <c r="H24" s="199"/>
      <c r="I24" s="199"/>
      <c r="J24" s="40"/>
      <c r="K24" s="40"/>
      <c r="L24" s="40"/>
      <c r="M24" s="40"/>
      <c r="N24" s="40"/>
    </row>
    <row r="25" spans="1:22" ht="16.2" thickBot="1" x14ac:dyDescent="0.35">
      <c r="A25" s="40"/>
      <c r="B25" s="40"/>
      <c r="C25" s="40"/>
      <c r="D25" s="40"/>
      <c r="E25" s="40"/>
      <c r="F25" s="40"/>
      <c r="G25" s="40"/>
      <c r="H25" s="40"/>
      <c r="I25" s="40"/>
      <c r="J25" s="40"/>
      <c r="K25" s="40"/>
      <c r="L25" s="40"/>
      <c r="M25" s="40"/>
      <c r="N25" s="40"/>
    </row>
    <row r="26" spans="1:22" ht="19.2" thickBot="1" x14ac:dyDescent="0.35">
      <c r="A26" s="40"/>
      <c r="B26" s="40"/>
      <c r="C26" s="40"/>
      <c r="D26" s="200" t="s">
        <v>252</v>
      </c>
      <c r="E26" s="127"/>
      <c r="F26" s="40"/>
      <c r="G26" s="40"/>
      <c r="H26" s="40"/>
      <c r="I26" s="40"/>
      <c r="J26" s="40"/>
      <c r="K26" s="40"/>
      <c r="L26" s="40"/>
      <c r="M26" s="40"/>
      <c r="N26" s="40"/>
    </row>
    <row r="27" spans="1:22" ht="19.2" thickBot="1" x14ac:dyDescent="0.35">
      <c r="A27" s="40"/>
      <c r="B27" s="40"/>
      <c r="C27" s="40"/>
      <c r="D27" s="200" t="s">
        <v>293</v>
      </c>
      <c r="E27" s="127"/>
      <c r="F27" s="40"/>
      <c r="G27" s="40"/>
      <c r="H27" s="40"/>
      <c r="I27" s="40"/>
      <c r="J27" s="40"/>
      <c r="K27" s="40"/>
      <c r="L27" s="40"/>
      <c r="M27" s="40"/>
      <c r="N27" s="40"/>
    </row>
    <row r="28" spans="1:22" ht="16.2" thickBot="1" x14ac:dyDescent="0.35">
      <c r="A28" s="40"/>
      <c r="B28" s="40"/>
      <c r="C28" s="40"/>
      <c r="D28" s="200"/>
      <c r="E28" s="40"/>
      <c r="F28" s="40"/>
      <c r="G28" s="40"/>
      <c r="H28" s="197" t="str">
        <f>'Cenas aprēķins'!E20</f>
        <v>Stunda</v>
      </c>
      <c r="I28" s="93" t="str">
        <f>'Cenas aprēķins'!F20</f>
        <v>Diena</v>
      </c>
      <c r="J28" s="93" t="str">
        <f>'Cenas aprēķins'!G20</f>
        <v>Diennakts</v>
      </c>
      <c r="K28" s="93" t="str">
        <f>'Cenas aprēķins'!H20</f>
        <v>Mēnesis</v>
      </c>
      <c r="L28" s="94" t="str">
        <f>'Cenas aprēķins'!I20</f>
        <v>Reize</v>
      </c>
      <c r="M28" s="40"/>
      <c r="N28" s="40"/>
    </row>
    <row r="29" spans="1:22" ht="16.2" thickBot="1" x14ac:dyDescent="0.35">
      <c r="A29" s="40"/>
      <c r="B29" s="40"/>
      <c r="C29" s="40"/>
      <c r="D29" s="200"/>
      <c r="E29" s="40"/>
      <c r="F29" s="40"/>
      <c r="G29" s="40"/>
      <c r="H29" s="197">
        <f>'Cenas aprēķins'!E21</f>
        <v>1</v>
      </c>
      <c r="I29" s="197">
        <f>'Cenas aprēķins'!F21</f>
        <v>8</v>
      </c>
      <c r="J29" s="197">
        <f>'Cenas aprēķins'!G21</f>
        <v>24</v>
      </c>
      <c r="K29" s="197">
        <f>'Cenas aprēķins'!H21</f>
        <v>167</v>
      </c>
      <c r="L29" s="198">
        <f>'Cenas aprēķins'!I21</f>
        <v>0</v>
      </c>
      <c r="M29" s="40"/>
      <c r="N29" s="40"/>
    </row>
    <row r="30" spans="1:22" ht="18" thickBot="1" x14ac:dyDescent="0.35">
      <c r="A30" s="40"/>
      <c r="B30" s="40"/>
      <c r="C30" s="40"/>
      <c r="D30" s="200"/>
      <c r="E30" s="40"/>
      <c r="F30" s="40"/>
      <c r="G30" s="147" t="s">
        <v>121</v>
      </c>
      <c r="H30" s="44">
        <f>IF('Cenas aprēķins'!E22="Jā",M30/K29*H29,'Cenas aprēķins'!P17)</f>
        <v>0</v>
      </c>
      <c r="I30" s="45">
        <f>IF('Cenas aprēķins'!F22="Jā",M30/K29*I29,'Cenas aprēķins'!P17)</f>
        <v>0</v>
      </c>
      <c r="J30" s="45">
        <f>IF('Cenas aprēķins'!G22="Jā",M30/K29*J29,'Cenas aprēķins'!P17)</f>
        <v>0</v>
      </c>
      <c r="K30" s="45">
        <f>IF('Cenas aprēķins'!H22="Jā",E27*E26,'Cenas aprēķins'!P17)</f>
        <v>0</v>
      </c>
      <c r="L30" s="46">
        <f>IF('Cenas aprēķins'!I22="Jā",M30/K29*L29,'Cenas aprēķins'!P17)</f>
        <v>0</v>
      </c>
      <c r="M30" s="220">
        <f>E26*E27</f>
        <v>0</v>
      </c>
      <c r="N30" s="40"/>
    </row>
    <row r="31" spans="1:22" ht="17.399999999999999" x14ac:dyDescent="0.3">
      <c r="A31" s="40"/>
      <c r="B31" s="40"/>
      <c r="C31" s="40"/>
      <c r="D31" s="200"/>
      <c r="E31" s="40"/>
      <c r="F31" s="40"/>
      <c r="G31" s="147"/>
      <c r="H31" s="58"/>
      <c r="I31" s="58"/>
      <c r="J31" s="58"/>
      <c r="K31" s="58"/>
      <c r="L31" s="58"/>
      <c r="M31" s="220"/>
      <c r="N31" s="40"/>
    </row>
    <row r="32" spans="1:22" ht="17.399999999999999" x14ac:dyDescent="0.3">
      <c r="A32" s="40"/>
      <c r="B32" s="40"/>
      <c r="C32" s="40"/>
      <c r="D32" s="200"/>
      <c r="E32" s="40"/>
      <c r="F32" s="40"/>
      <c r="G32" s="147"/>
      <c r="H32" s="58"/>
      <c r="I32" s="58"/>
      <c r="J32" s="58"/>
      <c r="K32" s="58"/>
      <c r="L32" s="58"/>
      <c r="M32" s="220"/>
      <c r="N32" s="40"/>
    </row>
    <row r="33" spans="1:20" ht="20.399999999999999" x14ac:dyDescent="0.35">
      <c r="A33" s="40"/>
      <c r="B33" s="313" t="s">
        <v>297</v>
      </c>
      <c r="C33" s="199"/>
      <c r="D33" s="199"/>
      <c r="E33" s="199"/>
      <c r="F33" s="199"/>
      <c r="G33" s="199"/>
      <c r="H33" s="199"/>
      <c r="I33" s="199"/>
      <c r="J33" s="58"/>
      <c r="K33" s="58"/>
      <c r="L33" s="58"/>
      <c r="M33" s="220"/>
      <c r="N33" s="40"/>
    </row>
    <row r="34" spans="1:20" ht="16.2" thickBot="1" x14ac:dyDescent="0.35">
      <c r="A34" s="40"/>
      <c r="B34" s="40"/>
      <c r="C34" s="40"/>
      <c r="D34" s="200"/>
      <c r="E34" s="40"/>
      <c r="F34" s="40"/>
      <c r="G34" s="40"/>
      <c r="H34" s="40"/>
      <c r="I34" s="40"/>
      <c r="J34" s="40"/>
      <c r="K34" s="40"/>
      <c r="L34" s="40"/>
      <c r="M34" s="40"/>
      <c r="N34" s="40"/>
    </row>
    <row r="35" spans="1:20" ht="15.6" x14ac:dyDescent="0.3">
      <c r="A35" s="40"/>
      <c r="B35" s="40"/>
      <c r="C35" s="341" t="s">
        <v>261</v>
      </c>
      <c r="D35" s="342"/>
      <c r="E35" s="342"/>
      <c r="F35" s="342"/>
      <c r="G35" s="342"/>
      <c r="H35" s="342"/>
      <c r="I35" s="342"/>
      <c r="J35" s="342"/>
      <c r="K35" s="343"/>
      <c r="L35" s="40"/>
      <c r="M35" s="40"/>
      <c r="N35" s="40"/>
    </row>
    <row r="36" spans="1:20" ht="15.6" x14ac:dyDescent="0.3">
      <c r="A36" s="40"/>
      <c r="B36" s="40"/>
      <c r="C36" s="344"/>
      <c r="D36" s="345"/>
      <c r="E36" s="345"/>
      <c r="F36" s="345"/>
      <c r="G36" s="345"/>
      <c r="H36" s="345"/>
      <c r="I36" s="345"/>
      <c r="J36" s="345"/>
      <c r="K36" s="346"/>
      <c r="L36" s="40"/>
      <c r="M36" s="40"/>
      <c r="N36" s="40"/>
    </row>
    <row r="37" spans="1:20" ht="15.6" x14ac:dyDescent="0.3">
      <c r="A37" s="40"/>
      <c r="B37" s="40"/>
      <c r="C37" s="344"/>
      <c r="D37" s="345"/>
      <c r="E37" s="345"/>
      <c r="F37" s="345"/>
      <c r="G37" s="345"/>
      <c r="H37" s="345"/>
      <c r="I37" s="345"/>
      <c r="J37" s="345"/>
      <c r="K37" s="346"/>
      <c r="L37" s="40"/>
      <c r="M37" s="40"/>
      <c r="N37" s="40"/>
    </row>
    <row r="38" spans="1:20" ht="16.2" thickBot="1" x14ac:dyDescent="0.35">
      <c r="A38" s="40"/>
      <c r="B38" s="40"/>
      <c r="C38" s="347"/>
      <c r="D38" s="348"/>
      <c r="E38" s="348"/>
      <c r="F38" s="348"/>
      <c r="G38" s="348"/>
      <c r="H38" s="348"/>
      <c r="I38" s="348"/>
      <c r="J38" s="348"/>
      <c r="K38" s="349"/>
      <c r="L38" s="40"/>
      <c r="M38" s="40"/>
      <c r="N38" s="40"/>
    </row>
    <row r="39" spans="1:20" ht="16.2" thickBot="1" x14ac:dyDescent="0.35">
      <c r="A39" s="40"/>
      <c r="B39" s="40"/>
      <c r="C39" s="40"/>
      <c r="D39" s="40"/>
      <c r="E39" s="40"/>
      <c r="F39" s="40"/>
      <c r="G39" s="40"/>
      <c r="H39" s="40"/>
      <c r="I39" s="40"/>
      <c r="J39" s="40"/>
      <c r="K39" s="40"/>
      <c r="L39" s="40"/>
      <c r="M39" s="40"/>
      <c r="N39" s="40"/>
    </row>
    <row r="40" spans="1:20" ht="16.2" customHeight="1" thickBot="1" x14ac:dyDescent="0.35">
      <c r="A40" s="40"/>
      <c r="B40" s="40"/>
      <c r="C40" s="314" t="s">
        <v>114</v>
      </c>
      <c r="D40" s="40"/>
      <c r="E40" s="40"/>
      <c r="F40" s="40"/>
      <c r="G40" s="40"/>
      <c r="H40" s="40"/>
      <c r="I40" s="40"/>
      <c r="J40" s="40"/>
      <c r="K40" s="40"/>
      <c r="L40" s="329" t="s">
        <v>298</v>
      </c>
      <c r="M40" s="330"/>
      <c r="N40" s="331"/>
    </row>
    <row r="41" spans="1:20" ht="16.2" thickBot="1" x14ac:dyDescent="0.35">
      <c r="A41" s="40"/>
      <c r="B41" s="40"/>
      <c r="C41" s="358"/>
      <c r="D41" s="359"/>
      <c r="E41" s="359"/>
      <c r="F41" s="359"/>
      <c r="G41" s="359"/>
      <c r="H41" s="359"/>
      <c r="I41" s="359"/>
      <c r="J41" s="360"/>
      <c r="K41" s="40"/>
      <c r="L41" s="332"/>
      <c r="M41" s="333"/>
      <c r="N41" s="334"/>
    </row>
    <row r="42" spans="1:20" ht="16.2" thickBot="1" x14ac:dyDescent="0.35">
      <c r="A42" s="40"/>
      <c r="B42" s="40"/>
      <c r="C42" s="40"/>
      <c r="D42" s="40"/>
      <c r="E42" s="40"/>
      <c r="F42" s="40"/>
      <c r="G42" s="40"/>
      <c r="H42" s="40"/>
      <c r="I42" s="40"/>
      <c r="J42" s="40"/>
      <c r="K42" s="40"/>
      <c r="L42" s="335"/>
      <c r="M42" s="336"/>
      <c r="N42" s="337"/>
    </row>
    <row r="43" spans="1:20" ht="17.399999999999999" x14ac:dyDescent="0.3">
      <c r="A43" s="40"/>
      <c r="B43" s="91" t="s">
        <v>117</v>
      </c>
      <c r="C43" s="199"/>
      <c r="D43" s="199"/>
      <c r="E43" s="199"/>
      <c r="F43" s="199"/>
      <c r="G43" s="199"/>
      <c r="H43" s="199"/>
      <c r="I43" s="199"/>
      <c r="J43" s="40"/>
      <c r="K43" s="40"/>
      <c r="L43" s="40"/>
      <c r="M43" s="40"/>
      <c r="N43" s="40"/>
      <c r="O43" s="223"/>
      <c r="P43" s="225" t="s">
        <v>75</v>
      </c>
      <c r="Q43" s="225" t="s">
        <v>76</v>
      </c>
      <c r="R43" s="225" t="s">
        <v>77</v>
      </c>
      <c r="S43" s="225" t="s">
        <v>20</v>
      </c>
      <c r="T43" s="225" t="s">
        <v>78</v>
      </c>
    </row>
    <row r="44" spans="1:20" ht="16.2" thickBot="1" x14ac:dyDescent="0.35">
      <c r="A44" s="40"/>
      <c r="B44" s="40"/>
      <c r="C44" s="40"/>
      <c r="D44" s="40"/>
      <c r="E44" s="40"/>
      <c r="F44" s="40"/>
      <c r="G44" s="40"/>
      <c r="H44" s="40"/>
      <c r="I44" s="40"/>
      <c r="J44" s="40"/>
      <c r="K44" s="40"/>
      <c r="L44" s="40"/>
      <c r="M44" s="40"/>
      <c r="N44" s="40"/>
      <c r="O44" s="231" t="s">
        <v>115</v>
      </c>
      <c r="P44" s="224">
        <f>H49</f>
        <v>0</v>
      </c>
      <c r="Q44" s="224">
        <f t="shared" ref="Q44:T44" si="2">I49</f>
        <v>0</v>
      </c>
      <c r="R44" s="224">
        <f t="shared" si="2"/>
        <v>0</v>
      </c>
      <c r="S44" s="224">
        <f t="shared" si="2"/>
        <v>0</v>
      </c>
      <c r="T44" s="224">
        <f t="shared" si="2"/>
        <v>0</v>
      </c>
    </row>
    <row r="45" spans="1:20" ht="19.2" thickBot="1" x14ac:dyDescent="0.35">
      <c r="A45" s="40"/>
      <c r="B45" s="40"/>
      <c r="C45" s="40"/>
      <c r="D45" s="40"/>
      <c r="E45" s="40"/>
      <c r="F45" s="40"/>
      <c r="G45" s="200" t="s">
        <v>253</v>
      </c>
      <c r="H45" s="127"/>
      <c r="I45" s="40"/>
      <c r="J45" s="40"/>
      <c r="K45" s="40"/>
      <c r="L45" s="40"/>
      <c r="M45" s="40"/>
      <c r="N45" s="40"/>
      <c r="O45" s="231" t="s">
        <v>116</v>
      </c>
      <c r="P45" s="224">
        <f>H55</f>
        <v>0</v>
      </c>
      <c r="Q45" s="224">
        <f t="shared" ref="Q45:T45" si="3">I55</f>
        <v>0</v>
      </c>
      <c r="R45" s="224">
        <f t="shared" si="3"/>
        <v>0</v>
      </c>
      <c r="S45" s="224">
        <f t="shared" si="3"/>
        <v>0</v>
      </c>
      <c r="T45" s="224">
        <f t="shared" si="3"/>
        <v>0</v>
      </c>
    </row>
    <row r="46" spans="1:20" ht="16.2" thickBot="1" x14ac:dyDescent="0.35">
      <c r="A46" s="40"/>
      <c r="B46" s="40"/>
      <c r="C46" s="40"/>
      <c r="D46" s="40"/>
      <c r="E46" s="40"/>
      <c r="F46" s="40"/>
      <c r="G46" s="40"/>
      <c r="H46" s="40"/>
      <c r="I46" s="40"/>
      <c r="J46" s="40"/>
      <c r="K46" s="40"/>
      <c r="L46" s="40"/>
      <c r="M46" s="40"/>
      <c r="N46" s="40"/>
      <c r="O46" s="231" t="s">
        <v>220</v>
      </c>
      <c r="P46" s="224">
        <v>0</v>
      </c>
      <c r="Q46" s="224">
        <v>0</v>
      </c>
      <c r="R46" s="224">
        <v>0</v>
      </c>
      <c r="S46" s="224">
        <v>0</v>
      </c>
      <c r="T46" s="224">
        <v>0</v>
      </c>
    </row>
    <row r="47" spans="1:20" ht="16.2" thickBot="1" x14ac:dyDescent="0.35">
      <c r="A47" s="40"/>
      <c r="B47" s="40"/>
      <c r="C47" s="40"/>
      <c r="D47" s="40"/>
      <c r="E47" s="40"/>
      <c r="F47" s="40"/>
      <c r="G47" s="40"/>
      <c r="H47" s="197" t="s">
        <v>75</v>
      </c>
      <c r="I47" s="93" t="s">
        <v>76</v>
      </c>
      <c r="J47" s="93" t="s">
        <v>77</v>
      </c>
      <c r="K47" s="93" t="s">
        <v>20</v>
      </c>
      <c r="L47" s="94" t="s">
        <v>78</v>
      </c>
      <c r="M47" s="40"/>
      <c r="N47" s="40"/>
    </row>
    <row r="48" spans="1:20" ht="16.2" thickBot="1" x14ac:dyDescent="0.35">
      <c r="A48" s="40"/>
      <c r="B48" s="40"/>
      <c r="C48" s="40"/>
      <c r="D48" s="40"/>
      <c r="E48" s="40"/>
      <c r="F48" s="40"/>
      <c r="G48" s="40"/>
      <c r="H48" s="197">
        <f>'Cenas aprēķins'!E21</f>
        <v>1</v>
      </c>
      <c r="I48" s="197">
        <f>'Cenas aprēķins'!F21</f>
        <v>8</v>
      </c>
      <c r="J48" s="197">
        <f>'Cenas aprēķins'!G21</f>
        <v>24</v>
      </c>
      <c r="K48" s="197">
        <f>'Cenas aprēķins'!H21</f>
        <v>167</v>
      </c>
      <c r="L48" s="198">
        <f>'Cenas aprēķins'!I21</f>
        <v>0</v>
      </c>
      <c r="M48" s="40"/>
      <c r="N48" s="40"/>
    </row>
    <row r="49" spans="1:14" ht="18" thickBot="1" x14ac:dyDescent="0.35">
      <c r="A49" s="40"/>
      <c r="B49" s="40"/>
      <c r="C49" s="40"/>
      <c r="D49" s="40"/>
      <c r="E49" s="40"/>
      <c r="F49" s="40"/>
      <c r="G49" s="147" t="s">
        <v>269</v>
      </c>
      <c r="H49" s="44">
        <f>IF('Cenas aprēķins'!E22="Jā",M49/K48*H48,'Cenas aprēķins'!P17)</f>
        <v>0</v>
      </c>
      <c r="I49" s="45">
        <f>IF('Cenas aprēķins'!F22="Jā",M49/K48*I48,'Cenas aprēķins'!P17)</f>
        <v>0</v>
      </c>
      <c r="J49" s="45">
        <f>IF('Cenas aprēķins'!G22="Jā",M49/K48*J48,'Cenas aprēķins'!P17)</f>
        <v>0</v>
      </c>
      <c r="K49" s="45">
        <f>IF('Cenas aprēķins'!H22="Jā",H45*E26,'Cenas aprēķins'!P17)</f>
        <v>0</v>
      </c>
      <c r="L49" s="46">
        <f>IF('Cenas aprēķins'!I22="Jā",M49/K48*L48,'Cenas aprēķins'!P17)</f>
        <v>0</v>
      </c>
      <c r="M49" s="220">
        <f>E26*H45</f>
        <v>0</v>
      </c>
      <c r="N49" s="40"/>
    </row>
    <row r="50" spans="1:14" ht="15.6" x14ac:dyDescent="0.3">
      <c r="A50" s="40"/>
      <c r="B50" s="40"/>
      <c r="C50" s="40"/>
      <c r="D50" s="40"/>
      <c r="E50" s="40"/>
      <c r="F50" s="40"/>
      <c r="G50" s="40"/>
      <c r="H50" s="40"/>
      <c r="I50" s="40"/>
      <c r="J50" s="40"/>
      <c r="K50" s="40"/>
      <c r="L50" s="40"/>
      <c r="M50" s="40"/>
      <c r="N50" s="40"/>
    </row>
    <row r="51" spans="1:14" ht="17.399999999999999" x14ac:dyDescent="0.3">
      <c r="A51" s="40"/>
      <c r="B51" s="91" t="s">
        <v>118</v>
      </c>
      <c r="C51" s="199"/>
      <c r="D51" s="199"/>
      <c r="E51" s="199"/>
      <c r="F51" s="199"/>
      <c r="G51" s="199"/>
      <c r="H51" s="199"/>
      <c r="I51" s="227"/>
      <c r="J51" s="40"/>
      <c r="K51" s="40"/>
      <c r="L51" s="40"/>
      <c r="M51" s="40"/>
      <c r="N51" s="40"/>
    </row>
    <row r="52" spans="1:14" ht="16.2" thickBot="1" x14ac:dyDescent="0.35">
      <c r="A52" s="40"/>
      <c r="B52" s="40"/>
      <c r="C52" s="40"/>
      <c r="D52" s="40"/>
      <c r="E52" s="40"/>
      <c r="F52" s="40"/>
      <c r="G52" s="40"/>
      <c r="H52" s="40"/>
      <c r="I52" s="40"/>
      <c r="J52" s="40"/>
      <c r="K52" s="40"/>
      <c r="L52" s="40"/>
      <c r="M52" s="40"/>
      <c r="N52" s="40"/>
    </row>
    <row r="53" spans="1:14" ht="16.2" thickBot="1" x14ac:dyDescent="0.35">
      <c r="A53" s="40"/>
      <c r="B53" s="40"/>
      <c r="C53" s="40"/>
      <c r="D53" s="40"/>
      <c r="E53" s="40"/>
      <c r="F53" s="40"/>
      <c r="G53" s="40"/>
      <c r="H53" s="197" t="str">
        <f>'Cenas aprēķins'!E20</f>
        <v>Stunda</v>
      </c>
      <c r="I53" s="197" t="str">
        <f>'Cenas aprēķins'!F20</f>
        <v>Diena</v>
      </c>
      <c r="J53" s="197" t="str">
        <f>'Cenas aprēķins'!G20</f>
        <v>Diennakts</v>
      </c>
      <c r="K53" s="197" t="str">
        <f>'Cenas aprēķins'!H20</f>
        <v>Mēnesis</v>
      </c>
      <c r="L53" s="198" t="str">
        <f>'Cenas aprēķins'!I20</f>
        <v>Reize</v>
      </c>
      <c r="M53" s="40"/>
      <c r="N53" s="40"/>
    </row>
    <row r="54" spans="1:14" ht="16.2" thickBot="1" x14ac:dyDescent="0.35">
      <c r="A54" s="40"/>
      <c r="B54" s="40"/>
      <c r="C54" s="40"/>
      <c r="D54" s="40"/>
      <c r="E54" s="40"/>
      <c r="F54" s="40"/>
      <c r="G54" s="40"/>
      <c r="H54" s="197">
        <f>'Cenas aprēķins'!E21</f>
        <v>1</v>
      </c>
      <c r="I54" s="197">
        <f>'Cenas aprēķins'!F21</f>
        <v>8</v>
      </c>
      <c r="J54" s="197">
        <f>'Cenas aprēķins'!G21</f>
        <v>24</v>
      </c>
      <c r="K54" s="197">
        <f>'Cenas aprēķins'!H21</f>
        <v>167</v>
      </c>
      <c r="L54" s="198">
        <f>'Cenas aprēķins'!I21</f>
        <v>0</v>
      </c>
      <c r="M54" s="40"/>
      <c r="N54" s="40"/>
    </row>
    <row r="55" spans="1:14" ht="18" thickBot="1" x14ac:dyDescent="0.35">
      <c r="A55" s="40"/>
      <c r="B55" s="40"/>
      <c r="C55" s="40"/>
      <c r="D55" s="40"/>
      <c r="E55" s="40"/>
      <c r="F55" s="40"/>
      <c r="G55" s="147" t="s">
        <v>270</v>
      </c>
      <c r="H55" s="44">
        <f>SUM(H62:H86)</f>
        <v>0</v>
      </c>
      <c r="I55" s="45">
        <f t="shared" ref="I55:L55" si="4">SUM(I62:I86)</f>
        <v>0</v>
      </c>
      <c r="J55" s="45">
        <f t="shared" si="4"/>
        <v>0</v>
      </c>
      <c r="K55" s="45">
        <f t="shared" si="4"/>
        <v>0</v>
      </c>
      <c r="L55" s="46">
        <f t="shared" si="4"/>
        <v>0</v>
      </c>
      <c r="M55" s="40"/>
      <c r="N55" s="40"/>
    </row>
    <row r="56" spans="1:14" ht="17.399999999999999" x14ac:dyDescent="0.3">
      <c r="A56" s="40"/>
      <c r="B56" s="40"/>
      <c r="C56" s="40"/>
      <c r="D56" s="40"/>
      <c r="E56" s="40"/>
      <c r="F56" s="40"/>
      <c r="G56" s="147"/>
      <c r="H56" s="58"/>
      <c r="I56" s="58"/>
      <c r="J56" s="58"/>
      <c r="K56" s="58"/>
      <c r="L56" s="58"/>
      <c r="M56" s="40"/>
      <c r="N56" s="40"/>
    </row>
    <row r="57" spans="1:14" ht="18" thickBot="1" x14ac:dyDescent="0.35">
      <c r="A57" s="40"/>
      <c r="B57" s="91" t="s">
        <v>204</v>
      </c>
      <c r="C57" s="199"/>
      <c r="D57" s="199"/>
      <c r="E57" s="199"/>
      <c r="F57" s="199"/>
      <c r="G57" s="227"/>
      <c r="H57" s="227"/>
      <c r="I57" s="227"/>
      <c r="J57" s="40"/>
      <c r="K57" s="40"/>
      <c r="L57" s="40"/>
      <c r="M57" s="40"/>
      <c r="N57" s="40"/>
    </row>
    <row r="58" spans="1:14" ht="15.6" x14ac:dyDescent="0.3">
      <c r="A58" s="40"/>
      <c r="B58" s="392" t="s">
        <v>65</v>
      </c>
      <c r="C58" s="394" t="s">
        <v>255</v>
      </c>
      <c r="D58" s="394" t="s">
        <v>91</v>
      </c>
      <c r="E58" s="394" t="s">
        <v>110</v>
      </c>
      <c r="F58" s="394" t="s">
        <v>93</v>
      </c>
      <c r="G58" s="394" t="s">
        <v>74</v>
      </c>
      <c r="H58" s="201" t="s">
        <v>75</v>
      </c>
      <c r="I58" s="201" t="s">
        <v>76</v>
      </c>
      <c r="J58" s="201" t="s">
        <v>77</v>
      </c>
      <c r="K58" s="201" t="s">
        <v>20</v>
      </c>
      <c r="L58" s="202" t="s">
        <v>78</v>
      </c>
      <c r="M58" s="40"/>
      <c r="N58" s="40"/>
    </row>
    <row r="59" spans="1:14" ht="15.6" x14ac:dyDescent="0.3">
      <c r="A59" s="40"/>
      <c r="B59" s="393"/>
      <c r="C59" s="395"/>
      <c r="D59" s="395"/>
      <c r="E59" s="395"/>
      <c r="F59" s="395"/>
      <c r="G59" s="395"/>
      <c r="H59" s="203">
        <f>'Cenas aprēķins'!E21</f>
        <v>1</v>
      </c>
      <c r="I59" s="203">
        <f>'Cenas aprēķins'!F21</f>
        <v>8</v>
      </c>
      <c r="J59" s="203">
        <f>'Cenas aprēķins'!G21</f>
        <v>24</v>
      </c>
      <c r="K59" s="203">
        <f>'Cenas aprēķins'!H21</f>
        <v>167</v>
      </c>
      <c r="L59" s="204">
        <f>'Cenas aprēķins'!I21</f>
        <v>0</v>
      </c>
      <c r="M59" s="40"/>
      <c r="N59" s="40"/>
    </row>
    <row r="60" spans="1:14" ht="16.2" thickBot="1" x14ac:dyDescent="0.35">
      <c r="A60" s="40"/>
      <c r="B60" s="205">
        <v>1</v>
      </c>
      <c r="C60" s="206">
        <v>2</v>
      </c>
      <c r="D60" s="206">
        <v>3</v>
      </c>
      <c r="E60" s="206">
        <v>4</v>
      </c>
      <c r="F60" s="206">
        <v>5</v>
      </c>
      <c r="G60" s="206">
        <v>6</v>
      </c>
      <c r="H60" s="206">
        <v>7</v>
      </c>
      <c r="I60" s="206">
        <v>8</v>
      </c>
      <c r="J60" s="206">
        <v>9</v>
      </c>
      <c r="K60" s="206">
        <v>10</v>
      </c>
      <c r="L60" s="207">
        <v>11</v>
      </c>
      <c r="M60" s="40"/>
      <c r="N60" s="40"/>
    </row>
    <row r="61" spans="1:14" ht="15.6" outlineLevel="1" x14ac:dyDescent="0.3">
      <c r="A61" s="40"/>
      <c r="B61" s="172">
        <v>0</v>
      </c>
      <c r="C61" s="173" t="s">
        <v>119</v>
      </c>
      <c r="D61" s="173" t="s">
        <v>120</v>
      </c>
      <c r="E61" s="60">
        <v>27.95</v>
      </c>
      <c r="F61" s="208">
        <v>1</v>
      </c>
      <c r="G61" s="60">
        <f>E61*F61</f>
        <v>27.95</v>
      </c>
      <c r="H61" s="60">
        <f>IF('Cenas aprēķins'!$E$22="Jā",IFERROR(ROUND(G61/$K$59*$H$59,2),""),"")</f>
        <v>0.17</v>
      </c>
      <c r="I61" s="60">
        <f>IF('Cenas aprēķins'!$F$22="Jā",IFERROR(ROUND(G61/$K$59*$I$59,2),""),"")</f>
        <v>1.34</v>
      </c>
      <c r="J61" s="60">
        <f>IF('Cenas aprēķins'!$G$22="Jā",IFERROR(ROUND(G61/$K$59*$J$59,2),""),"")</f>
        <v>4.0199999999999996</v>
      </c>
      <c r="K61" s="60">
        <f>IF('Cenas aprēķins'!$H$22="Jā",G61,"")</f>
        <v>27.95</v>
      </c>
      <c r="L61" s="47" t="str">
        <f>IF('Cenas aprēķins'!$I$22="Jā",IFERROR(ROUND(G61/$K$59*$L$59,2),""),"")</f>
        <v/>
      </c>
      <c r="M61" s="40"/>
      <c r="N61" s="40"/>
    </row>
    <row r="62" spans="1:14" ht="15.6" outlineLevel="1" x14ac:dyDescent="0.3">
      <c r="A62" s="40"/>
      <c r="B62" s="109">
        <v>1</v>
      </c>
      <c r="C62" s="182"/>
      <c r="D62" s="182"/>
      <c r="E62" s="217"/>
      <c r="F62" s="218"/>
      <c r="G62" s="56">
        <f t="shared" ref="G62:G86" si="5">E62*F62</f>
        <v>0</v>
      </c>
      <c r="H62" s="30">
        <f>IF('Cenas aprēķins'!$E$22="Jā",IFERROR(ROUND(G62/$K$59*$H$59,2),""),"")</f>
        <v>0</v>
      </c>
      <c r="I62" s="30">
        <f>IF('Cenas aprēķins'!$F$22="Jā",IFERROR(ROUND(G62/$K$59*$I$59,2),""),"")</f>
        <v>0</v>
      </c>
      <c r="J62" s="30">
        <f>IF('Cenas aprēķins'!$G$22="Jā",IFERROR(ROUND(G62/$K$59*$J$59,2),""),"")</f>
        <v>0</v>
      </c>
      <c r="K62" s="30">
        <f>IF('Cenas aprēķins'!$H$22="Jā",G62,"")</f>
        <v>0</v>
      </c>
      <c r="L62" s="31" t="str">
        <f>IF('Cenas aprēķins'!$I$22="Jā",IFERROR(ROUND(G62/$K$59*$L$59,2),""),"")</f>
        <v/>
      </c>
      <c r="M62" s="40"/>
      <c r="N62" s="40"/>
    </row>
    <row r="63" spans="1:14" ht="15.6" outlineLevel="1" x14ac:dyDescent="0.3">
      <c r="A63" s="40"/>
      <c r="B63" s="109">
        <v>2</v>
      </c>
      <c r="C63" s="182"/>
      <c r="D63" s="182"/>
      <c r="E63" s="217"/>
      <c r="F63" s="218"/>
      <c r="G63" s="56">
        <f t="shared" si="5"/>
        <v>0</v>
      </c>
      <c r="H63" s="30">
        <f>IF('Cenas aprēķins'!$E$22="Jā",IFERROR(ROUND(G63/$K$59*$H$59,2),""),"")</f>
        <v>0</v>
      </c>
      <c r="I63" s="30">
        <f>IF('Cenas aprēķins'!$F$22="Jā",IFERROR(ROUND(G63/$K$59*$I$59,2),""),"")</f>
        <v>0</v>
      </c>
      <c r="J63" s="30">
        <f>IF('Cenas aprēķins'!$G$22="Jā",IFERROR(ROUND(G63/$K$59*$J$59,2),""),"")</f>
        <v>0</v>
      </c>
      <c r="K63" s="30">
        <f>IF('Cenas aprēķins'!$H$22="Jā",G63,"")</f>
        <v>0</v>
      </c>
      <c r="L63" s="31" t="str">
        <f>IF('Cenas aprēķins'!$I$22="Jā",IFERROR(ROUND(G63/$K$59*$L$59,2),""),"")</f>
        <v/>
      </c>
      <c r="M63" s="40"/>
      <c r="N63" s="40"/>
    </row>
    <row r="64" spans="1:14" ht="15.6" outlineLevel="1" x14ac:dyDescent="0.3">
      <c r="A64" s="40"/>
      <c r="B64" s="109">
        <v>3</v>
      </c>
      <c r="C64" s="182"/>
      <c r="D64" s="182"/>
      <c r="E64" s="217"/>
      <c r="F64" s="218"/>
      <c r="G64" s="56">
        <f t="shared" si="5"/>
        <v>0</v>
      </c>
      <c r="H64" s="30">
        <f>IF('Cenas aprēķins'!$E$22="Jā",IFERROR(ROUND(G64/$K$59*$H$59,2),""),"")</f>
        <v>0</v>
      </c>
      <c r="I64" s="30">
        <f>IF('Cenas aprēķins'!$F$22="Jā",IFERROR(ROUND(G64/$K$59*$I$59,2),""),"")</f>
        <v>0</v>
      </c>
      <c r="J64" s="30">
        <f>IF('Cenas aprēķins'!$G$22="Jā",IFERROR(ROUND(G64/$K$59*$J$59,2),""),"")</f>
        <v>0</v>
      </c>
      <c r="K64" s="30">
        <f>IF('Cenas aprēķins'!$H$22="Jā",G64,"")</f>
        <v>0</v>
      </c>
      <c r="L64" s="31" t="str">
        <f>IF('Cenas aprēķins'!$I$22="Jā",IFERROR(ROUND(G64/$K$59*$L$59,2),""),"")</f>
        <v/>
      </c>
      <c r="M64" s="40"/>
      <c r="N64" s="40"/>
    </row>
    <row r="65" spans="1:14" ht="15.6" outlineLevel="1" x14ac:dyDescent="0.3">
      <c r="A65" s="40"/>
      <c r="B65" s="109">
        <v>4</v>
      </c>
      <c r="C65" s="182"/>
      <c r="D65" s="182"/>
      <c r="E65" s="217"/>
      <c r="F65" s="218"/>
      <c r="G65" s="56">
        <f t="shared" si="5"/>
        <v>0</v>
      </c>
      <c r="H65" s="30">
        <f>IF('Cenas aprēķins'!$E$22="Jā",IFERROR(ROUND(G65/$K$59*$H$59,2),""),"")</f>
        <v>0</v>
      </c>
      <c r="I65" s="30">
        <f>IF('Cenas aprēķins'!$F$22="Jā",IFERROR(ROUND(G65/$K$59*$I$59,2),""),"")</f>
        <v>0</v>
      </c>
      <c r="J65" s="30">
        <f>IF('Cenas aprēķins'!$G$22="Jā",IFERROR(ROUND(G65/$K$59*$J$59,2),""),"")</f>
        <v>0</v>
      </c>
      <c r="K65" s="30">
        <f>IF('Cenas aprēķins'!$H$22="Jā",G65,"")</f>
        <v>0</v>
      </c>
      <c r="L65" s="31" t="str">
        <f>IF('Cenas aprēķins'!$I$22="Jā",IFERROR(ROUND(G65/$K$59*$L$59,2),""),"")</f>
        <v/>
      </c>
      <c r="M65" s="40"/>
      <c r="N65" s="40"/>
    </row>
    <row r="66" spans="1:14" ht="15.6" outlineLevel="1" x14ac:dyDescent="0.3">
      <c r="A66" s="40"/>
      <c r="B66" s="109">
        <v>5</v>
      </c>
      <c r="C66" s="182"/>
      <c r="D66" s="182"/>
      <c r="E66" s="217"/>
      <c r="F66" s="218"/>
      <c r="G66" s="56">
        <f t="shared" si="5"/>
        <v>0</v>
      </c>
      <c r="H66" s="30">
        <f>IF('Cenas aprēķins'!$E$22="Jā",IFERROR(ROUND(G66/$K$59*$H$59,2),""),"")</f>
        <v>0</v>
      </c>
      <c r="I66" s="30">
        <f>IF('Cenas aprēķins'!$F$22="Jā",IFERROR(ROUND(G66/$K$59*$I$59,2),""),"")</f>
        <v>0</v>
      </c>
      <c r="J66" s="30">
        <f>IF('Cenas aprēķins'!$G$22="Jā",IFERROR(ROUND(G66/$K$59*$J$59,2),""),"")</f>
        <v>0</v>
      </c>
      <c r="K66" s="30">
        <f>IF('Cenas aprēķins'!$H$22="Jā",G66,"")</f>
        <v>0</v>
      </c>
      <c r="L66" s="31" t="str">
        <f>IF('Cenas aprēķins'!$I$22="Jā",IFERROR(ROUND(G66/$K$59*$L$59,2),""),"")</f>
        <v/>
      </c>
      <c r="M66" s="40"/>
      <c r="N66" s="40"/>
    </row>
    <row r="67" spans="1:14" ht="15.6" outlineLevel="1" x14ac:dyDescent="0.3">
      <c r="A67" s="40"/>
      <c r="B67" s="109">
        <v>6</v>
      </c>
      <c r="C67" s="182"/>
      <c r="D67" s="182"/>
      <c r="E67" s="217"/>
      <c r="F67" s="218"/>
      <c r="G67" s="56">
        <f t="shared" si="5"/>
        <v>0</v>
      </c>
      <c r="H67" s="30">
        <f>IF('Cenas aprēķins'!$E$22="Jā",IFERROR(ROUND(G67/$K$59*$H$59,2),""),"")</f>
        <v>0</v>
      </c>
      <c r="I67" s="30">
        <f>IF('Cenas aprēķins'!$F$22="Jā",IFERROR(ROUND(G67/$K$59*$I$59,2),""),"")</f>
        <v>0</v>
      </c>
      <c r="J67" s="30">
        <f>IF('Cenas aprēķins'!$G$22="Jā",IFERROR(ROUND(G67/$K$59*$J$59,2),""),"")</f>
        <v>0</v>
      </c>
      <c r="K67" s="30">
        <f>IF('Cenas aprēķins'!$H$22="Jā",G67,"")</f>
        <v>0</v>
      </c>
      <c r="L67" s="31" t="str">
        <f>IF('Cenas aprēķins'!$I$22="Jā",IFERROR(ROUND(G67/$K$59*$L$59,2),""),"")</f>
        <v/>
      </c>
      <c r="M67" s="40"/>
      <c r="N67" s="40"/>
    </row>
    <row r="68" spans="1:14" ht="15.6" outlineLevel="1" x14ac:dyDescent="0.3">
      <c r="A68" s="40"/>
      <c r="B68" s="109">
        <v>7</v>
      </c>
      <c r="C68" s="182"/>
      <c r="D68" s="182"/>
      <c r="E68" s="217"/>
      <c r="F68" s="218"/>
      <c r="G68" s="56">
        <f t="shared" si="5"/>
        <v>0</v>
      </c>
      <c r="H68" s="30">
        <f>IF('Cenas aprēķins'!$E$22="Jā",IFERROR(ROUND(G68/$K$59*$H$59,2),""),"")</f>
        <v>0</v>
      </c>
      <c r="I68" s="30">
        <f>IF('Cenas aprēķins'!$F$22="Jā",IFERROR(ROUND(G68/$K$59*$I$59,2),""),"")</f>
        <v>0</v>
      </c>
      <c r="J68" s="30">
        <f>IF('Cenas aprēķins'!$G$22="Jā",IFERROR(ROUND(G68/$K$59*$J$59,2),""),"")</f>
        <v>0</v>
      </c>
      <c r="K68" s="30">
        <f>IF('Cenas aprēķins'!$H$22="Jā",G68,"")</f>
        <v>0</v>
      </c>
      <c r="L68" s="31" t="str">
        <f>IF('Cenas aprēķins'!$I$22="Jā",IFERROR(ROUND(G68/$K$59*$L$59,2),""),"")</f>
        <v/>
      </c>
      <c r="M68" s="40"/>
      <c r="N68" s="40"/>
    </row>
    <row r="69" spans="1:14" ht="15.6" outlineLevel="1" x14ac:dyDescent="0.3">
      <c r="A69" s="40"/>
      <c r="B69" s="109">
        <v>8</v>
      </c>
      <c r="C69" s="182"/>
      <c r="D69" s="182"/>
      <c r="E69" s="217"/>
      <c r="F69" s="218"/>
      <c r="G69" s="56">
        <f t="shared" si="5"/>
        <v>0</v>
      </c>
      <c r="H69" s="30">
        <f>IF('Cenas aprēķins'!$E$22="Jā",IFERROR(ROUND(G69/$K$59*$H$59,2),""),"")</f>
        <v>0</v>
      </c>
      <c r="I69" s="30">
        <f>IF('Cenas aprēķins'!$F$22="Jā",IFERROR(ROUND(G69/$K$59*$I$59,2),""),"")</f>
        <v>0</v>
      </c>
      <c r="J69" s="30">
        <f>IF('Cenas aprēķins'!$G$22="Jā",IFERROR(ROUND(G69/$K$59*$J$59,2),""),"")</f>
        <v>0</v>
      </c>
      <c r="K69" s="30">
        <f>IF('Cenas aprēķins'!$H$22="Jā",G69,"")</f>
        <v>0</v>
      </c>
      <c r="L69" s="31" t="str">
        <f>IF('Cenas aprēķins'!$I$22="Jā",IFERROR(ROUND(G69/$K$59*$L$59,2),""),"")</f>
        <v/>
      </c>
      <c r="M69" s="40"/>
      <c r="N69" s="40"/>
    </row>
    <row r="70" spans="1:14" ht="15.6" outlineLevel="1" x14ac:dyDescent="0.3">
      <c r="A70" s="40"/>
      <c r="B70" s="109">
        <v>9</v>
      </c>
      <c r="C70" s="182"/>
      <c r="D70" s="182"/>
      <c r="E70" s="217"/>
      <c r="F70" s="218"/>
      <c r="G70" s="56">
        <f t="shared" si="5"/>
        <v>0</v>
      </c>
      <c r="H70" s="30">
        <f>IF('Cenas aprēķins'!$E$22="Jā",IFERROR(ROUND(G70/$K$59*$H$59,2),""),"")</f>
        <v>0</v>
      </c>
      <c r="I70" s="30">
        <f>IF('Cenas aprēķins'!$F$22="Jā",IFERROR(ROUND(G70/$K$59*$I$59,2),""),"")</f>
        <v>0</v>
      </c>
      <c r="J70" s="30">
        <f>IF('Cenas aprēķins'!$G$22="Jā",IFERROR(ROUND(G70/$K$59*$J$59,2),""),"")</f>
        <v>0</v>
      </c>
      <c r="K70" s="30">
        <f>IF('Cenas aprēķins'!$H$22="Jā",G70,"")</f>
        <v>0</v>
      </c>
      <c r="L70" s="31" t="str">
        <f>IF('Cenas aprēķins'!$I$22="Jā",IFERROR(ROUND(G70/$K$59*$L$59,2),""),"")</f>
        <v/>
      </c>
      <c r="M70" s="40"/>
      <c r="N70" s="40"/>
    </row>
    <row r="71" spans="1:14" ht="15.6" outlineLevel="1" collapsed="1" x14ac:dyDescent="0.3">
      <c r="A71" s="40"/>
      <c r="B71" s="109">
        <v>10</v>
      </c>
      <c r="C71" s="182"/>
      <c r="D71" s="182"/>
      <c r="E71" s="217"/>
      <c r="F71" s="218"/>
      <c r="G71" s="56">
        <f t="shared" si="5"/>
        <v>0</v>
      </c>
      <c r="H71" s="30">
        <f>IF('Cenas aprēķins'!$E$22="Jā",IFERROR(ROUND(G71/$K$59*$H$59,2),""),"")</f>
        <v>0</v>
      </c>
      <c r="I71" s="30">
        <f>IF('Cenas aprēķins'!$F$22="Jā",IFERROR(ROUND(G71/$K$59*$I$59,2),""),"")</f>
        <v>0</v>
      </c>
      <c r="J71" s="30">
        <f>IF('Cenas aprēķins'!$G$22="Jā",IFERROR(ROUND(G71/$K$59*$J$59,2),""),"")</f>
        <v>0</v>
      </c>
      <c r="K71" s="30">
        <f>IF('Cenas aprēķins'!$H$22="Jā",G71,"")</f>
        <v>0</v>
      </c>
      <c r="L71" s="31" t="str">
        <f>IF('Cenas aprēķins'!$I$22="Jā",IFERROR(ROUND(G71/$K$59*$L$59,2),""),"")</f>
        <v/>
      </c>
      <c r="M71" s="40"/>
      <c r="N71" s="40"/>
    </row>
    <row r="72" spans="1:14" ht="15.6" hidden="1" outlineLevel="2" x14ac:dyDescent="0.3">
      <c r="A72" s="40"/>
      <c r="B72" s="109">
        <v>11</v>
      </c>
      <c r="C72" s="182"/>
      <c r="D72" s="182"/>
      <c r="E72" s="217"/>
      <c r="F72" s="218"/>
      <c r="G72" s="56">
        <f t="shared" si="5"/>
        <v>0</v>
      </c>
      <c r="H72" s="30">
        <f>IF('Cenas aprēķins'!$E$22="Jā",IFERROR(ROUND(G72/$K$59*$H$59,2),""),"")</f>
        <v>0</v>
      </c>
      <c r="I72" s="30">
        <f>IF('Cenas aprēķins'!$F$22="Jā",IFERROR(ROUND(G72/$K$59*$I$59,2),""),"")</f>
        <v>0</v>
      </c>
      <c r="J72" s="30">
        <f>IF('Cenas aprēķins'!$G$22="Jā",IFERROR(ROUND(G72/$K$59*$J$59,2),""),"")</f>
        <v>0</v>
      </c>
      <c r="K72" s="30">
        <f>IF('Cenas aprēķins'!$H$22="Jā",G72,"")</f>
        <v>0</v>
      </c>
      <c r="L72" s="31" t="str">
        <f>IF('Cenas aprēķins'!$I$22="Jā",IFERROR(ROUND(G72/$K$59*$L$59,2),""),"")</f>
        <v/>
      </c>
      <c r="M72" s="40"/>
      <c r="N72" s="40"/>
    </row>
    <row r="73" spans="1:14" ht="15.6" hidden="1" outlineLevel="2" x14ac:dyDescent="0.3">
      <c r="A73" s="40"/>
      <c r="B73" s="109">
        <v>12</v>
      </c>
      <c r="C73" s="182"/>
      <c r="D73" s="182"/>
      <c r="E73" s="217"/>
      <c r="F73" s="218"/>
      <c r="G73" s="56">
        <f t="shared" si="5"/>
        <v>0</v>
      </c>
      <c r="H73" s="30">
        <f>IF('Cenas aprēķins'!$E$22="Jā",IFERROR(ROUND(G73/$K$59*$H$59,2),""),"")</f>
        <v>0</v>
      </c>
      <c r="I73" s="30">
        <f>IF('Cenas aprēķins'!$F$22="Jā",IFERROR(ROUND(G73/$K$59*$I$59,2),""),"")</f>
        <v>0</v>
      </c>
      <c r="J73" s="30">
        <f>IF('Cenas aprēķins'!$G$22="Jā",IFERROR(ROUND(G73/$K$59*$J$59,2),""),"")</f>
        <v>0</v>
      </c>
      <c r="K73" s="30">
        <f>IF('Cenas aprēķins'!$H$22="Jā",G73,"")</f>
        <v>0</v>
      </c>
      <c r="L73" s="31" t="str">
        <f>IF('Cenas aprēķins'!$I$22="Jā",IFERROR(ROUND(G73/$K$59*$L$59,2),""),"")</f>
        <v/>
      </c>
      <c r="M73" s="40"/>
      <c r="N73" s="40"/>
    </row>
    <row r="74" spans="1:14" ht="15.6" hidden="1" outlineLevel="2" x14ac:dyDescent="0.3">
      <c r="A74" s="40"/>
      <c r="B74" s="109">
        <v>13</v>
      </c>
      <c r="C74" s="182"/>
      <c r="D74" s="182"/>
      <c r="E74" s="217"/>
      <c r="F74" s="218"/>
      <c r="G74" s="56">
        <f t="shared" si="5"/>
        <v>0</v>
      </c>
      <c r="H74" s="30">
        <f>IF('Cenas aprēķins'!$E$22="Jā",IFERROR(ROUND(G74/$K$59*$H$59,2),""),"")</f>
        <v>0</v>
      </c>
      <c r="I74" s="30">
        <f>IF('Cenas aprēķins'!$F$22="Jā",IFERROR(ROUND(G74/$K$59*$I$59,2),""),"")</f>
        <v>0</v>
      </c>
      <c r="J74" s="30">
        <f>IF('Cenas aprēķins'!$G$22="Jā",IFERROR(ROUND(G74/$K$59*$J$59,2),""),"")</f>
        <v>0</v>
      </c>
      <c r="K74" s="30">
        <f>IF('Cenas aprēķins'!$H$22="Jā",G74,"")</f>
        <v>0</v>
      </c>
      <c r="L74" s="31" t="str">
        <f>IF('Cenas aprēķins'!$I$22="Jā",IFERROR(ROUND(G74/$K$59*$L$59,2),""),"")</f>
        <v/>
      </c>
      <c r="M74" s="40"/>
      <c r="N74" s="40"/>
    </row>
    <row r="75" spans="1:14" ht="15.6" hidden="1" outlineLevel="2" x14ac:dyDescent="0.3">
      <c r="A75" s="40"/>
      <c r="B75" s="109">
        <v>14</v>
      </c>
      <c r="C75" s="182"/>
      <c r="D75" s="182"/>
      <c r="E75" s="217"/>
      <c r="F75" s="218"/>
      <c r="G75" s="56">
        <f t="shared" si="5"/>
        <v>0</v>
      </c>
      <c r="H75" s="30">
        <f>IF('Cenas aprēķins'!$E$22="Jā",IFERROR(ROUND(G75/$K$59*$H$59,2),""),"")</f>
        <v>0</v>
      </c>
      <c r="I75" s="30">
        <f>IF('Cenas aprēķins'!$F$22="Jā",IFERROR(ROUND(G75/$K$59*$I$59,2),""),"")</f>
        <v>0</v>
      </c>
      <c r="J75" s="30">
        <f>IF('Cenas aprēķins'!$G$22="Jā",IFERROR(ROUND(G75/$K$59*$J$59,2),""),"")</f>
        <v>0</v>
      </c>
      <c r="K75" s="30">
        <f>IF('Cenas aprēķins'!$H$22="Jā",G75,"")</f>
        <v>0</v>
      </c>
      <c r="L75" s="31" t="str">
        <f>IF('Cenas aprēķins'!$I$22="Jā",IFERROR(ROUND(G75/$K$59*$L$59,2),""),"")</f>
        <v/>
      </c>
      <c r="M75" s="40"/>
      <c r="N75" s="40"/>
    </row>
    <row r="76" spans="1:14" ht="15.6" hidden="1" outlineLevel="2" x14ac:dyDescent="0.3">
      <c r="A76" s="40"/>
      <c r="B76" s="109">
        <v>15</v>
      </c>
      <c r="C76" s="182"/>
      <c r="D76" s="182"/>
      <c r="E76" s="217"/>
      <c r="F76" s="218"/>
      <c r="G76" s="56">
        <f t="shared" si="5"/>
        <v>0</v>
      </c>
      <c r="H76" s="30">
        <f>IF('Cenas aprēķins'!$E$22="Jā",IFERROR(ROUND(G76/$K$59*$H$59,2),""),"")</f>
        <v>0</v>
      </c>
      <c r="I76" s="30">
        <f>IF('Cenas aprēķins'!$F$22="Jā",IFERROR(ROUND(G76/$K$59*$I$59,2),""),"")</f>
        <v>0</v>
      </c>
      <c r="J76" s="30">
        <f>IF('Cenas aprēķins'!$G$22="Jā",IFERROR(ROUND(G76/$K$59*$J$59,2),""),"")</f>
        <v>0</v>
      </c>
      <c r="K76" s="30">
        <f>IF('Cenas aprēķins'!$H$22="Jā",G76,"")</f>
        <v>0</v>
      </c>
      <c r="L76" s="31" t="str">
        <f>IF('Cenas aprēķins'!$I$22="Jā",IFERROR(ROUND(G76/$K$59*$L$59,2),""),"")</f>
        <v/>
      </c>
      <c r="M76" s="40"/>
      <c r="N76" s="40"/>
    </row>
    <row r="77" spans="1:14" ht="15.6" hidden="1" outlineLevel="2" x14ac:dyDescent="0.3">
      <c r="A77" s="40"/>
      <c r="B77" s="109">
        <v>16</v>
      </c>
      <c r="C77" s="182"/>
      <c r="D77" s="182"/>
      <c r="E77" s="217"/>
      <c r="F77" s="218"/>
      <c r="G77" s="56">
        <f t="shared" si="5"/>
        <v>0</v>
      </c>
      <c r="H77" s="30">
        <f>IF('Cenas aprēķins'!$E$22="Jā",IFERROR(ROUND(G77/$K$59*$H$59,2),""),"")</f>
        <v>0</v>
      </c>
      <c r="I77" s="30">
        <f>IF('Cenas aprēķins'!$F$22="Jā",IFERROR(ROUND(G77/$K$59*$I$59,2),""),"")</f>
        <v>0</v>
      </c>
      <c r="J77" s="30">
        <f>IF('Cenas aprēķins'!$G$22="Jā",IFERROR(ROUND(G77/$K$59*$J$59,2),""),"")</f>
        <v>0</v>
      </c>
      <c r="K77" s="30">
        <f>IF('Cenas aprēķins'!$H$22="Jā",G77,"")</f>
        <v>0</v>
      </c>
      <c r="L77" s="31" t="str">
        <f>IF('Cenas aprēķins'!$I$22="Jā",IFERROR(ROUND(G77/$K$59*$L$59,2),""),"")</f>
        <v/>
      </c>
      <c r="M77" s="40"/>
      <c r="N77" s="40"/>
    </row>
    <row r="78" spans="1:14" ht="15.6" hidden="1" outlineLevel="2" x14ac:dyDescent="0.3">
      <c r="A78" s="40"/>
      <c r="B78" s="109">
        <v>17</v>
      </c>
      <c r="C78" s="182"/>
      <c r="D78" s="182"/>
      <c r="E78" s="217"/>
      <c r="F78" s="218"/>
      <c r="G78" s="56">
        <f t="shared" si="5"/>
        <v>0</v>
      </c>
      <c r="H78" s="30">
        <f>IF('Cenas aprēķins'!$E$22="Jā",IFERROR(ROUND(G78/$K$59*$H$59,2),""),"")</f>
        <v>0</v>
      </c>
      <c r="I78" s="30">
        <f>IF('Cenas aprēķins'!$F$22="Jā",IFERROR(ROUND(G78/$K$59*$I$59,2),""),"")</f>
        <v>0</v>
      </c>
      <c r="J78" s="30">
        <f>IF('Cenas aprēķins'!$G$22="Jā",IFERROR(ROUND(G78/$K$59*$J$59,2),""),"")</f>
        <v>0</v>
      </c>
      <c r="K78" s="30">
        <f>IF('Cenas aprēķins'!$H$22="Jā",G78,"")</f>
        <v>0</v>
      </c>
      <c r="L78" s="31" t="str">
        <f>IF('Cenas aprēķins'!$I$22="Jā",IFERROR(ROUND(G78/$K$59*$L$59,2),""),"")</f>
        <v/>
      </c>
      <c r="M78" s="40"/>
      <c r="N78" s="40"/>
    </row>
    <row r="79" spans="1:14" ht="15.6" hidden="1" outlineLevel="2" x14ac:dyDescent="0.3">
      <c r="A79" s="40"/>
      <c r="B79" s="109">
        <v>18</v>
      </c>
      <c r="C79" s="182"/>
      <c r="D79" s="182"/>
      <c r="E79" s="217"/>
      <c r="F79" s="218"/>
      <c r="G79" s="56">
        <f t="shared" si="5"/>
        <v>0</v>
      </c>
      <c r="H79" s="30">
        <f>IF('Cenas aprēķins'!$E$22="Jā",IFERROR(ROUND(G79/$K$59*$H$59,2),""),"")</f>
        <v>0</v>
      </c>
      <c r="I79" s="30">
        <f>IF('Cenas aprēķins'!$F$22="Jā",IFERROR(ROUND(G79/$K$59*$I$59,2),""),"")</f>
        <v>0</v>
      </c>
      <c r="J79" s="30">
        <f>IF('Cenas aprēķins'!$G$22="Jā",IFERROR(ROUND(G79/$K$59*$J$59,2),""),"")</f>
        <v>0</v>
      </c>
      <c r="K79" s="30">
        <f>IF('Cenas aprēķins'!$H$22="Jā",G79,"")</f>
        <v>0</v>
      </c>
      <c r="L79" s="31" t="str">
        <f>IF('Cenas aprēķins'!$I$22="Jā",IFERROR(ROUND(G79/$K$59*$L$59,2),""),"")</f>
        <v/>
      </c>
      <c r="M79" s="40"/>
      <c r="N79" s="40"/>
    </row>
    <row r="80" spans="1:14" ht="15.6" hidden="1" outlineLevel="2" x14ac:dyDescent="0.3">
      <c r="A80" s="40"/>
      <c r="B80" s="109">
        <v>19</v>
      </c>
      <c r="C80" s="182"/>
      <c r="D80" s="182"/>
      <c r="E80" s="217"/>
      <c r="F80" s="218"/>
      <c r="G80" s="56">
        <f t="shared" si="5"/>
        <v>0</v>
      </c>
      <c r="H80" s="30">
        <f>IF('Cenas aprēķins'!$E$22="Jā",IFERROR(ROUND(G80/$K$59*$H$59,2),""),"")</f>
        <v>0</v>
      </c>
      <c r="I80" s="30">
        <f>IF('Cenas aprēķins'!$F$22="Jā",IFERROR(ROUND(G80/$K$59*$I$59,2),""),"")</f>
        <v>0</v>
      </c>
      <c r="J80" s="30">
        <f>IF('Cenas aprēķins'!$G$22="Jā",IFERROR(ROUND(G80/$K$59*$J$59,2),""),"")</f>
        <v>0</v>
      </c>
      <c r="K80" s="30">
        <f>IF('Cenas aprēķins'!$H$22="Jā",G80,"")</f>
        <v>0</v>
      </c>
      <c r="L80" s="31" t="str">
        <f>IF('Cenas aprēķins'!$I$22="Jā",IFERROR(ROUND(G80/$K$59*$L$59,2),""),"")</f>
        <v/>
      </c>
      <c r="M80" s="40"/>
      <c r="N80" s="40"/>
    </row>
    <row r="81" spans="1:14" ht="15.6" outlineLevel="1" collapsed="1" x14ac:dyDescent="0.3">
      <c r="A81" s="40"/>
      <c r="B81" s="109">
        <v>20</v>
      </c>
      <c r="C81" s="182"/>
      <c r="D81" s="182"/>
      <c r="E81" s="217"/>
      <c r="F81" s="218"/>
      <c r="G81" s="56">
        <f t="shared" si="5"/>
        <v>0</v>
      </c>
      <c r="H81" s="30">
        <f>IF('Cenas aprēķins'!$E$22="Jā",IFERROR(ROUND(G81/$K$59*$H$59,2),""),"")</f>
        <v>0</v>
      </c>
      <c r="I81" s="30">
        <f>IF('Cenas aprēķins'!$F$22="Jā",IFERROR(ROUND(G81/$K$59*$I$59,2),""),"")</f>
        <v>0</v>
      </c>
      <c r="J81" s="30">
        <f>IF('Cenas aprēķins'!$G$22="Jā",IFERROR(ROUND(G81/$K$59*$J$59,2),""),"")</f>
        <v>0</v>
      </c>
      <c r="K81" s="30">
        <f>IF('Cenas aprēķins'!$H$22="Jā",G81,"")</f>
        <v>0</v>
      </c>
      <c r="L81" s="31" t="str">
        <f>IF('Cenas aprēķins'!$I$22="Jā",IFERROR(ROUND(G81/$K$59*$L$59,2),""),"")</f>
        <v/>
      </c>
      <c r="M81" s="40"/>
      <c r="N81" s="40"/>
    </row>
    <row r="82" spans="1:14" ht="15.6" hidden="1" outlineLevel="2" x14ac:dyDescent="0.3">
      <c r="A82" s="40"/>
      <c r="B82" s="109">
        <v>21</v>
      </c>
      <c r="C82" s="182"/>
      <c r="D82" s="182"/>
      <c r="E82" s="217"/>
      <c r="F82" s="218"/>
      <c r="G82" s="56">
        <f t="shared" si="5"/>
        <v>0</v>
      </c>
      <c r="H82" s="30">
        <f>IF('Cenas aprēķins'!$E$22="Jā",IFERROR(ROUND(G82/$K$59*$H$59,2),""),"")</f>
        <v>0</v>
      </c>
      <c r="I82" s="30">
        <f>IF('Cenas aprēķins'!$F$22="Jā",IFERROR(ROUND(G82/$K$59*$I$59,2),""),"")</f>
        <v>0</v>
      </c>
      <c r="J82" s="30">
        <f>IF('Cenas aprēķins'!$G$22="Jā",IFERROR(ROUND(G82/$K$59*$J$59,2),""),"")</f>
        <v>0</v>
      </c>
      <c r="K82" s="30">
        <f>IF('Cenas aprēķins'!$H$22="Jā",G82,"")</f>
        <v>0</v>
      </c>
      <c r="L82" s="31" t="str">
        <f>IF('Cenas aprēķins'!$I$22="Jā",IFERROR(ROUND(G82/$K$59*$L$59,2),""),"")</f>
        <v/>
      </c>
      <c r="M82" s="40"/>
      <c r="N82" s="40"/>
    </row>
    <row r="83" spans="1:14" ht="15.6" hidden="1" outlineLevel="2" x14ac:dyDescent="0.3">
      <c r="A83" s="40"/>
      <c r="B83" s="109">
        <v>22</v>
      </c>
      <c r="C83" s="182"/>
      <c r="D83" s="182"/>
      <c r="E83" s="217"/>
      <c r="F83" s="218"/>
      <c r="G83" s="56">
        <f t="shared" si="5"/>
        <v>0</v>
      </c>
      <c r="H83" s="30">
        <f>IF('Cenas aprēķins'!$E$22="Jā",IFERROR(ROUND(G83/$K$59*$H$59,2),""),"")</f>
        <v>0</v>
      </c>
      <c r="I83" s="30">
        <f>IF('Cenas aprēķins'!$F$22="Jā",IFERROR(ROUND(G83/$K$59*$I$59,2),""),"")</f>
        <v>0</v>
      </c>
      <c r="J83" s="30">
        <f>IF('Cenas aprēķins'!$G$22="Jā",IFERROR(ROUND(G83/$K$59*$J$59,2),""),"")</f>
        <v>0</v>
      </c>
      <c r="K83" s="30">
        <f>IF('Cenas aprēķins'!$H$22="Jā",G83,"")</f>
        <v>0</v>
      </c>
      <c r="L83" s="31" t="str">
        <f>IF('Cenas aprēķins'!$I$22="Jā",IFERROR(ROUND(G83/$K$59*$L$59,2),""),"")</f>
        <v/>
      </c>
      <c r="M83" s="40"/>
      <c r="N83" s="40"/>
    </row>
    <row r="84" spans="1:14" ht="15.6" hidden="1" outlineLevel="2" x14ac:dyDescent="0.3">
      <c r="A84" s="40"/>
      <c r="B84" s="109">
        <v>23</v>
      </c>
      <c r="C84" s="182"/>
      <c r="D84" s="182"/>
      <c r="E84" s="217"/>
      <c r="F84" s="218"/>
      <c r="G84" s="56">
        <f t="shared" si="5"/>
        <v>0</v>
      </c>
      <c r="H84" s="30">
        <f>IF('Cenas aprēķins'!$E$22="Jā",IFERROR(ROUND(G84/$K$59*$H$59,2),""),"")</f>
        <v>0</v>
      </c>
      <c r="I84" s="30">
        <f>IF('Cenas aprēķins'!$F$22="Jā",IFERROR(ROUND(G84/$K$59*$I$59,2),""),"")</f>
        <v>0</v>
      </c>
      <c r="J84" s="30">
        <f>IF('Cenas aprēķins'!$G$22="Jā",IFERROR(ROUND(G84/$K$59*$J$59,2),""),"")</f>
        <v>0</v>
      </c>
      <c r="K84" s="30">
        <f>IF('Cenas aprēķins'!$H$22="Jā",G84,"")</f>
        <v>0</v>
      </c>
      <c r="L84" s="31" t="str">
        <f>IF('Cenas aprēķins'!$I$22="Jā",IFERROR(ROUND(G84/$K$59*$L$59,2),""),"")</f>
        <v/>
      </c>
      <c r="M84" s="40"/>
      <c r="N84" s="40"/>
    </row>
    <row r="85" spans="1:14" ht="15.6" hidden="1" outlineLevel="2" x14ac:dyDescent="0.3">
      <c r="A85" s="40"/>
      <c r="B85" s="109">
        <v>24</v>
      </c>
      <c r="C85" s="182"/>
      <c r="D85" s="182"/>
      <c r="E85" s="217"/>
      <c r="F85" s="218"/>
      <c r="G85" s="56">
        <f t="shared" si="5"/>
        <v>0</v>
      </c>
      <c r="H85" s="30">
        <f>IF('Cenas aprēķins'!$E$22="Jā",IFERROR(ROUND(G85/$K$59*$H$59,2),""),"")</f>
        <v>0</v>
      </c>
      <c r="I85" s="30">
        <f>IF('Cenas aprēķins'!$F$22="Jā",IFERROR(ROUND(G85/$K$59*$I$59,2),""),"")</f>
        <v>0</v>
      </c>
      <c r="J85" s="30">
        <f>IF('Cenas aprēķins'!$G$22="Jā",IFERROR(ROUND(G85/$K$59*$J$59,2),""),"")</f>
        <v>0</v>
      </c>
      <c r="K85" s="30">
        <f>IF('Cenas aprēķins'!$H$22="Jā",G85,"")</f>
        <v>0</v>
      </c>
      <c r="L85" s="31" t="str">
        <f>IF('Cenas aprēķins'!$I$22="Jā",IFERROR(ROUND(G85/$K$59*$L$59,2),""),"")</f>
        <v/>
      </c>
      <c r="M85" s="40"/>
      <c r="N85" s="40"/>
    </row>
    <row r="86" spans="1:14" ht="16.2" hidden="1" outlineLevel="2" thickBot="1" x14ac:dyDescent="0.35">
      <c r="A86" s="40"/>
      <c r="B86" s="110">
        <v>25</v>
      </c>
      <c r="C86" s="185"/>
      <c r="D86" s="185"/>
      <c r="E86" s="78"/>
      <c r="F86" s="219"/>
      <c r="G86" s="57">
        <f t="shared" si="5"/>
        <v>0</v>
      </c>
      <c r="H86" s="33">
        <f>IF('Cenas aprēķins'!$E$22="Jā",IFERROR(ROUND(G86/$K$59*$H$59,2),""),"")</f>
        <v>0</v>
      </c>
      <c r="I86" s="33">
        <f>IF('Cenas aprēķins'!$F$22="Jā",IFERROR(ROUND(G86/$K$59*$I$59,2),""),"")</f>
        <v>0</v>
      </c>
      <c r="J86" s="33">
        <f>IF('Cenas aprēķins'!$G$22="Jā",IFERROR(ROUND(G86/$K$59*$J$59,2),""),"")</f>
        <v>0</v>
      </c>
      <c r="K86" s="33">
        <f>IF('Cenas aprēķins'!$H$22="Jā",G86,"")</f>
        <v>0</v>
      </c>
      <c r="L86" s="34" t="str">
        <f>IF('Cenas aprēķins'!$I$22="Jā",IFERROR(ROUND(G86/$K$59*$L$59,2),""),"")</f>
        <v/>
      </c>
      <c r="M86" s="40"/>
      <c r="N86" s="40"/>
    </row>
    <row r="87" spans="1:14" ht="15.6" x14ac:dyDescent="0.3">
      <c r="A87" s="40"/>
      <c r="B87" s="40"/>
      <c r="C87" s="40"/>
      <c r="D87" s="40"/>
      <c r="E87" s="40"/>
      <c r="F87" s="40"/>
      <c r="G87" s="40"/>
      <c r="H87" s="40"/>
      <c r="I87" s="40"/>
      <c r="J87" s="40"/>
      <c r="K87" s="40"/>
      <c r="L87" s="40"/>
      <c r="M87" s="40"/>
      <c r="N87" s="40"/>
    </row>
    <row r="88" spans="1:14" ht="15.6" x14ac:dyDescent="0.3">
      <c r="A88" s="40"/>
      <c r="B88" s="40"/>
      <c r="C88" s="40"/>
      <c r="D88" s="40"/>
      <c r="E88" s="40"/>
      <c r="F88" s="40"/>
      <c r="G88" s="40"/>
      <c r="H88" s="40"/>
      <c r="I88" s="40"/>
      <c r="J88" s="40"/>
      <c r="K88" s="40"/>
      <c r="L88" s="40"/>
      <c r="M88" s="40"/>
      <c r="N88" s="40"/>
    </row>
    <row r="89" spans="1:14" ht="20.399999999999999" x14ac:dyDescent="0.35">
      <c r="A89" s="40"/>
      <c r="B89" s="313" t="s">
        <v>299</v>
      </c>
      <c r="C89" s="199"/>
      <c r="D89" s="199"/>
      <c r="E89" s="199"/>
      <c r="F89" s="199"/>
      <c r="G89" s="199"/>
      <c r="H89" s="199"/>
      <c r="I89" s="199"/>
      <c r="J89" s="40"/>
      <c r="K89" s="40"/>
      <c r="L89" s="40"/>
      <c r="M89" s="40"/>
      <c r="N89" s="40"/>
    </row>
    <row r="90" spans="1:14" ht="16.2" thickBot="1" x14ac:dyDescent="0.35">
      <c r="A90" s="40"/>
      <c r="B90" s="40"/>
      <c r="C90" s="40"/>
      <c r="D90" s="40"/>
      <c r="E90" s="40"/>
      <c r="F90" s="40"/>
      <c r="G90" s="40"/>
      <c r="H90" s="40"/>
      <c r="I90" s="40"/>
      <c r="J90" s="40"/>
      <c r="K90" s="40"/>
      <c r="L90" s="40"/>
      <c r="M90" s="40"/>
      <c r="N90" s="40"/>
    </row>
    <row r="91" spans="1:14" ht="15.6" x14ac:dyDescent="0.3">
      <c r="A91" s="40"/>
      <c r="B91" s="40"/>
      <c r="C91" s="341" t="s">
        <v>264</v>
      </c>
      <c r="D91" s="342"/>
      <c r="E91" s="342"/>
      <c r="F91" s="342"/>
      <c r="G91" s="342"/>
      <c r="H91" s="342"/>
      <c r="I91" s="342"/>
      <c r="J91" s="342"/>
      <c r="K91" s="343"/>
      <c r="L91" s="40"/>
      <c r="M91" s="40"/>
      <c r="N91" s="40"/>
    </row>
    <row r="92" spans="1:14" ht="15.6" x14ac:dyDescent="0.3">
      <c r="A92" s="40"/>
      <c r="B92" s="40"/>
      <c r="C92" s="344"/>
      <c r="D92" s="345"/>
      <c r="E92" s="345"/>
      <c r="F92" s="345"/>
      <c r="G92" s="345"/>
      <c r="H92" s="345"/>
      <c r="I92" s="345"/>
      <c r="J92" s="345"/>
      <c r="K92" s="346"/>
      <c r="L92" s="40"/>
      <c r="M92" s="40"/>
      <c r="N92" s="40"/>
    </row>
    <row r="93" spans="1:14" ht="15.6" x14ac:dyDescent="0.3">
      <c r="A93" s="40"/>
      <c r="B93" s="40"/>
      <c r="C93" s="344"/>
      <c r="D93" s="345"/>
      <c r="E93" s="345"/>
      <c r="F93" s="345"/>
      <c r="G93" s="345"/>
      <c r="H93" s="345"/>
      <c r="I93" s="345"/>
      <c r="J93" s="345"/>
      <c r="K93" s="346"/>
      <c r="L93" s="40"/>
      <c r="M93" s="40"/>
      <c r="N93" s="40"/>
    </row>
    <row r="94" spans="1:14" ht="15.6" x14ac:dyDescent="0.3">
      <c r="A94" s="40"/>
      <c r="B94" s="40"/>
      <c r="C94" s="344"/>
      <c r="D94" s="345"/>
      <c r="E94" s="345"/>
      <c r="F94" s="345"/>
      <c r="G94" s="345"/>
      <c r="H94" s="345"/>
      <c r="I94" s="345"/>
      <c r="J94" s="345"/>
      <c r="K94" s="346"/>
      <c r="L94" s="40"/>
      <c r="M94" s="40"/>
      <c r="N94" s="40"/>
    </row>
    <row r="95" spans="1:14" ht="16.2" thickBot="1" x14ac:dyDescent="0.35">
      <c r="A95" s="40"/>
      <c r="B95" s="40"/>
      <c r="C95" s="347"/>
      <c r="D95" s="348"/>
      <c r="E95" s="348"/>
      <c r="F95" s="348"/>
      <c r="G95" s="348"/>
      <c r="H95" s="348"/>
      <c r="I95" s="348"/>
      <c r="J95" s="348"/>
      <c r="K95" s="349"/>
      <c r="L95" s="40"/>
      <c r="M95" s="40"/>
      <c r="N95" s="40"/>
    </row>
    <row r="96" spans="1:14" ht="16.2" thickBot="1" x14ac:dyDescent="0.35">
      <c r="A96" s="40"/>
      <c r="B96" s="40"/>
      <c r="C96" s="40"/>
      <c r="D96" s="40"/>
      <c r="E96" s="40"/>
      <c r="F96" s="40"/>
      <c r="G96" s="40"/>
      <c r="H96" s="40"/>
      <c r="I96" s="40"/>
      <c r="J96" s="40"/>
      <c r="K96" s="40"/>
      <c r="L96" s="40"/>
      <c r="M96" s="40"/>
      <c r="N96" s="40"/>
    </row>
    <row r="97" spans="1:20" ht="37.200000000000003" customHeight="1" thickBot="1" x14ac:dyDescent="0.35">
      <c r="A97" s="40"/>
      <c r="B97" s="397" t="s">
        <v>300</v>
      </c>
      <c r="C97" s="397"/>
      <c r="D97" s="397"/>
      <c r="E97" s="397"/>
      <c r="F97" s="397"/>
      <c r="G97" s="397"/>
      <c r="H97" s="397"/>
      <c r="I97" s="397"/>
      <c r="J97" s="397"/>
      <c r="K97" s="40"/>
      <c r="L97" s="329" t="s">
        <v>298</v>
      </c>
      <c r="M97" s="330"/>
      <c r="N97" s="331"/>
    </row>
    <row r="98" spans="1:20" ht="15.75" customHeight="1" thickBot="1" x14ac:dyDescent="0.35">
      <c r="A98" s="40"/>
      <c r="B98" s="358"/>
      <c r="C98" s="359"/>
      <c r="D98" s="359"/>
      <c r="E98" s="359"/>
      <c r="F98" s="359"/>
      <c r="G98" s="359"/>
      <c r="H98" s="360"/>
      <c r="I98" s="40"/>
      <c r="J98" s="40"/>
      <c r="K98" s="40"/>
      <c r="L98" s="335"/>
      <c r="M98" s="336"/>
      <c r="N98" s="337"/>
    </row>
    <row r="99" spans="1:20" ht="15.6" x14ac:dyDescent="0.3">
      <c r="A99" s="40"/>
      <c r="B99" s="40"/>
      <c r="C99" s="40"/>
      <c r="D99" s="40"/>
      <c r="E99" s="40"/>
      <c r="F99" s="40"/>
      <c r="G99" s="40"/>
      <c r="H99" s="40"/>
      <c r="I99" s="40"/>
      <c r="J99" s="40"/>
      <c r="K99" s="40"/>
      <c r="L99" s="40"/>
      <c r="M99" s="40"/>
      <c r="N99" s="40"/>
    </row>
    <row r="100" spans="1:20" ht="39" customHeight="1" x14ac:dyDescent="0.3">
      <c r="A100" s="40"/>
      <c r="B100" s="396" t="s">
        <v>259</v>
      </c>
      <c r="C100" s="396"/>
      <c r="D100" s="396"/>
      <c r="E100" s="396"/>
      <c r="F100" s="396"/>
      <c r="G100" s="396"/>
      <c r="H100" s="396"/>
      <c r="I100" s="396"/>
      <c r="J100" s="396"/>
      <c r="K100" s="396"/>
      <c r="L100" s="396"/>
      <c r="M100" s="227"/>
      <c r="N100" s="227"/>
    </row>
    <row r="101" spans="1:20" ht="16.2" thickBot="1" x14ac:dyDescent="0.35">
      <c r="A101" s="40"/>
      <c r="B101" s="40"/>
      <c r="C101" s="40"/>
      <c r="D101" s="40"/>
      <c r="E101" s="40"/>
      <c r="F101" s="40"/>
      <c r="G101" s="40"/>
      <c r="H101" s="40"/>
      <c r="I101" s="40"/>
      <c r="J101" s="40"/>
      <c r="K101" s="40"/>
      <c r="L101" s="40"/>
      <c r="M101" s="40"/>
      <c r="N101" s="40"/>
    </row>
    <row r="102" spans="1:20" ht="16.2" thickBot="1" x14ac:dyDescent="0.35">
      <c r="A102" s="40"/>
      <c r="B102" s="40"/>
      <c r="C102" s="40"/>
      <c r="D102" s="40"/>
      <c r="E102" s="40"/>
      <c r="F102" s="40"/>
      <c r="G102" s="40"/>
      <c r="H102" s="197" t="str">
        <f>'Cenas aprēķins'!E20</f>
        <v>Stunda</v>
      </c>
      <c r="I102" s="197" t="str">
        <f>'Cenas aprēķins'!F20</f>
        <v>Diena</v>
      </c>
      <c r="J102" s="197" t="str">
        <f>'Cenas aprēķins'!G20</f>
        <v>Diennakts</v>
      </c>
      <c r="K102" s="197" t="str">
        <f>'Cenas aprēķins'!H20</f>
        <v>Mēnesis</v>
      </c>
      <c r="L102" s="198" t="str">
        <f>'Cenas aprēķins'!I20</f>
        <v>Reize</v>
      </c>
      <c r="M102" s="40"/>
      <c r="N102" s="40"/>
    </row>
    <row r="103" spans="1:20" ht="16.2" thickBot="1" x14ac:dyDescent="0.35">
      <c r="A103" s="40"/>
      <c r="B103" s="40"/>
      <c r="C103" s="40"/>
      <c r="D103" s="40"/>
      <c r="E103" s="40"/>
      <c r="F103" s="40"/>
      <c r="G103" s="40"/>
      <c r="H103" s="197">
        <f>'Cenas aprēķins'!E21</f>
        <v>1</v>
      </c>
      <c r="I103" s="197">
        <f>'Cenas aprēķins'!F21</f>
        <v>8</v>
      </c>
      <c r="J103" s="197">
        <f>'Cenas aprēķins'!G21</f>
        <v>24</v>
      </c>
      <c r="K103" s="197">
        <f>'Cenas aprēķins'!H21</f>
        <v>167</v>
      </c>
      <c r="L103" s="198">
        <f>'Cenas aprēķins'!I21</f>
        <v>0</v>
      </c>
      <c r="M103" s="40"/>
      <c r="N103" s="40"/>
      <c r="O103" s="223"/>
      <c r="P103" s="223" t="s">
        <v>75</v>
      </c>
      <c r="Q103" s="223" t="s">
        <v>76</v>
      </c>
      <c r="R103" s="223" t="s">
        <v>77</v>
      </c>
      <c r="S103" s="223" t="s">
        <v>20</v>
      </c>
      <c r="T103" s="223" t="s">
        <v>78</v>
      </c>
    </row>
    <row r="104" spans="1:20" ht="18" thickBot="1" x14ac:dyDescent="0.35">
      <c r="A104" s="40"/>
      <c r="B104" s="40"/>
      <c r="C104" s="40"/>
      <c r="D104" s="40"/>
      <c r="E104" s="40"/>
      <c r="F104" s="40"/>
      <c r="G104" s="147" t="s">
        <v>271</v>
      </c>
      <c r="H104" s="44">
        <f>SUM(F112:F131)</f>
        <v>0</v>
      </c>
      <c r="I104" s="45">
        <f t="shared" ref="I104:L104" si="6">SUM(G112:G131)</f>
        <v>0</v>
      </c>
      <c r="J104" s="45">
        <f t="shared" si="6"/>
        <v>0</v>
      </c>
      <c r="K104" s="45">
        <f t="shared" si="6"/>
        <v>0</v>
      </c>
      <c r="L104" s="46">
        <f t="shared" si="6"/>
        <v>0</v>
      </c>
      <c r="M104" s="40"/>
      <c r="N104" s="40"/>
      <c r="O104" s="231" t="str">
        <f>'datu lapa'!B54</f>
        <v>Pirmā izvēle: Aprēķināt, izmantojot kopējo aprīkojuma un iekārtu iegādes vērtību (Aizpildiet 2. tabulu)</v>
      </c>
      <c r="P104" s="224">
        <f>H104</f>
        <v>0</v>
      </c>
      <c r="Q104" s="224">
        <f t="shared" ref="Q104:T104" si="7">I104</f>
        <v>0</v>
      </c>
      <c r="R104" s="224">
        <f t="shared" si="7"/>
        <v>0</v>
      </c>
      <c r="S104" s="224">
        <f t="shared" si="7"/>
        <v>0</v>
      </c>
      <c r="T104" s="224">
        <f t="shared" si="7"/>
        <v>0</v>
      </c>
    </row>
    <row r="105" spans="1:20" ht="15.6" x14ac:dyDescent="0.3">
      <c r="A105" s="40"/>
      <c r="B105" s="40"/>
      <c r="C105" s="40"/>
      <c r="D105" s="40"/>
      <c r="E105" s="40"/>
      <c r="F105" s="40"/>
      <c r="G105" s="40"/>
      <c r="H105" s="40"/>
      <c r="I105" s="40"/>
      <c r="J105" s="40"/>
      <c r="K105" s="40"/>
      <c r="L105" s="40"/>
      <c r="M105" s="40"/>
      <c r="N105" s="40"/>
      <c r="O105" s="231" t="str">
        <f>'datu lapa'!B55</f>
        <v>Otrā izvēle: Aprēķināt, izmantojot kopējo paredzamo aprīkojuma un iekārtu nolietojumu gadā (Aizpildiet 3. tabulu)</v>
      </c>
      <c r="P105" s="224">
        <f>H137</f>
        <v>0</v>
      </c>
      <c r="Q105" s="224">
        <f t="shared" ref="Q105:T105" si="8">I137</f>
        <v>0</v>
      </c>
      <c r="R105" s="224">
        <f t="shared" si="8"/>
        <v>0</v>
      </c>
      <c r="S105" s="224">
        <f t="shared" si="8"/>
        <v>0</v>
      </c>
      <c r="T105" s="224">
        <f t="shared" si="8"/>
        <v>0</v>
      </c>
    </row>
    <row r="106" spans="1:20" ht="16.2" thickBot="1" x14ac:dyDescent="0.35">
      <c r="A106" s="40"/>
      <c r="B106" s="40"/>
      <c r="C106" s="40"/>
      <c r="D106" s="40"/>
      <c r="E106" s="40"/>
      <c r="F106" s="40"/>
      <c r="G106" s="40"/>
      <c r="H106" s="40"/>
      <c r="I106" s="40"/>
      <c r="J106" s="40"/>
      <c r="K106" s="40"/>
      <c r="L106" s="40"/>
      <c r="M106" s="40"/>
      <c r="N106" s="40"/>
      <c r="O106" s="231" t="str">
        <f>'datu lapa'!B56</f>
        <v>Trešā izvēle: Aprēķināt, vadoties pēc detalizētā aprīkojuma un iekārtu saraksta (Aizpildiet 4. tabulu)</v>
      </c>
      <c r="P106" s="224">
        <f>H170</f>
        <v>0</v>
      </c>
      <c r="Q106" s="224">
        <f t="shared" ref="Q106:T106" si="9">I170</f>
        <v>0</v>
      </c>
      <c r="R106" s="224">
        <f t="shared" si="9"/>
        <v>0</v>
      </c>
      <c r="S106" s="224">
        <f t="shared" si="9"/>
        <v>0</v>
      </c>
      <c r="T106" s="224">
        <f t="shared" si="9"/>
        <v>0</v>
      </c>
    </row>
    <row r="107" spans="1:20" ht="15.6" x14ac:dyDescent="0.3">
      <c r="A107" s="40"/>
      <c r="B107" s="383" t="s">
        <v>65</v>
      </c>
      <c r="C107" s="361" t="s">
        <v>124</v>
      </c>
      <c r="D107" s="361" t="s">
        <v>125</v>
      </c>
      <c r="E107" s="361" t="s">
        <v>126</v>
      </c>
      <c r="F107" s="390" t="s">
        <v>234</v>
      </c>
      <c r="G107" s="390"/>
      <c r="H107" s="390"/>
      <c r="I107" s="390"/>
      <c r="J107" s="391"/>
      <c r="K107" s="40"/>
      <c r="L107" s="40"/>
      <c r="M107" s="40"/>
      <c r="N107" s="40"/>
      <c r="O107" s="231" t="str">
        <f>'datu lapa'!B57</f>
        <v>Nepiemērot aprēķinā</v>
      </c>
      <c r="P107" s="224">
        <v>0</v>
      </c>
      <c r="Q107" s="224">
        <v>0</v>
      </c>
      <c r="R107" s="224">
        <v>0</v>
      </c>
      <c r="S107" s="224">
        <v>0</v>
      </c>
      <c r="T107" s="224">
        <v>0</v>
      </c>
    </row>
    <row r="108" spans="1:20" ht="15.6" x14ac:dyDescent="0.3">
      <c r="A108" s="40"/>
      <c r="B108" s="389"/>
      <c r="C108" s="386"/>
      <c r="D108" s="386"/>
      <c r="E108" s="386"/>
      <c r="F108" s="203" t="str">
        <f>'Cenas aprēķins'!E20</f>
        <v>Stunda</v>
      </c>
      <c r="G108" s="203" t="str">
        <f>'Cenas aprēķins'!F20</f>
        <v>Diena</v>
      </c>
      <c r="H108" s="203" t="str">
        <f>'Cenas aprēķins'!G20</f>
        <v>Diennakts</v>
      </c>
      <c r="I108" s="203" t="str">
        <f>'Cenas aprēķins'!H20</f>
        <v>Mēnesis</v>
      </c>
      <c r="J108" s="204" t="str">
        <f>'Cenas aprēķins'!I20</f>
        <v>Reize</v>
      </c>
      <c r="K108" s="40"/>
      <c r="L108" s="40"/>
      <c r="M108" s="40"/>
      <c r="N108" s="40"/>
    </row>
    <row r="109" spans="1:20" ht="33.6" customHeight="1" x14ac:dyDescent="0.3">
      <c r="A109" s="40"/>
      <c r="B109" s="389"/>
      <c r="C109" s="386"/>
      <c r="D109" s="386"/>
      <c r="E109" s="386"/>
      <c r="F109" s="203">
        <f>'Cenas aprēķins'!E21</f>
        <v>1</v>
      </c>
      <c r="G109" s="203">
        <f>'Cenas aprēķins'!F21</f>
        <v>8</v>
      </c>
      <c r="H109" s="203">
        <f>'Cenas aprēķins'!G21</f>
        <v>24</v>
      </c>
      <c r="I109" s="203">
        <f>'Cenas aprēķins'!H21</f>
        <v>167</v>
      </c>
      <c r="J109" s="204">
        <f>'Cenas aprēķins'!I21</f>
        <v>0</v>
      </c>
      <c r="K109" s="40"/>
      <c r="L109" s="40"/>
      <c r="M109" s="40"/>
      <c r="N109" s="40"/>
    </row>
    <row r="110" spans="1:20" ht="16.2" thickBot="1" x14ac:dyDescent="0.35">
      <c r="A110" s="40"/>
      <c r="B110" s="205">
        <v>1</v>
      </c>
      <c r="C110" s="206">
        <v>2</v>
      </c>
      <c r="D110" s="206">
        <v>3</v>
      </c>
      <c r="E110" s="206">
        <v>4</v>
      </c>
      <c r="F110" s="206">
        <v>5</v>
      </c>
      <c r="G110" s="206">
        <v>6</v>
      </c>
      <c r="H110" s="206">
        <v>7</v>
      </c>
      <c r="I110" s="206">
        <v>8</v>
      </c>
      <c r="J110" s="207">
        <v>9</v>
      </c>
      <c r="K110" s="40"/>
      <c r="L110" s="40"/>
      <c r="M110" s="40"/>
      <c r="N110" s="40"/>
    </row>
    <row r="111" spans="1:20" ht="15.6" outlineLevel="1" x14ac:dyDescent="0.3">
      <c r="A111" s="40"/>
      <c r="B111" s="214">
        <v>0</v>
      </c>
      <c r="C111" s="215" t="s">
        <v>140</v>
      </c>
      <c r="D111" s="49">
        <v>7500</v>
      </c>
      <c r="E111" s="215">
        <v>5</v>
      </c>
      <c r="F111" s="49">
        <f>IF('Cenas aprēķins'!$E$22="Jā",IFERROR(ROUND(K111/$I$109*$F$109,2),""),"")</f>
        <v>0.75</v>
      </c>
      <c r="G111" s="49">
        <f>IF('Cenas aprēķins'!$F$22="Jā",IFERROR(ROUND(K111/$I$109*$G$109,2),""),"")</f>
        <v>5.99</v>
      </c>
      <c r="H111" s="49">
        <f>IF('Cenas aprēķins'!$G$22="Jā",IFERROR(ROUND(K111/$I$109*$H$109,2),""),"")</f>
        <v>17.96</v>
      </c>
      <c r="I111" s="49">
        <f>IF('Cenas aprēķins'!$H$22="Jā",IFERROR(ROUND(D111/E111/12,2),""),"")</f>
        <v>125</v>
      </c>
      <c r="J111" s="50" t="str">
        <f>IF('Cenas aprēķins'!$I$22="Jā",IFERROR(ROUND(K111/$I$109*$J$109,2),""),"")</f>
        <v/>
      </c>
      <c r="K111" s="221">
        <f>IFERROR(ROUND(D111/E111/12,2),"")</f>
        <v>125</v>
      </c>
      <c r="L111" s="40"/>
      <c r="M111" s="40"/>
      <c r="N111" s="40"/>
    </row>
    <row r="112" spans="1:20" ht="15.6" outlineLevel="1" x14ac:dyDescent="0.3">
      <c r="A112" s="40"/>
      <c r="B112" s="109">
        <v>1</v>
      </c>
      <c r="C112" s="182"/>
      <c r="D112" s="217"/>
      <c r="E112" s="182"/>
      <c r="F112" s="30" t="str">
        <f>IF('Cenas aprēķins'!$E$22="Jā",IFERROR(ROUND(K112/$I$109*$F$109,2),""),"")</f>
        <v/>
      </c>
      <c r="G112" s="30" t="str">
        <f>IF('Cenas aprēķins'!$F$22="Jā",IFERROR(ROUND(K112/$I$109*$G$109,2),""),"")</f>
        <v/>
      </c>
      <c r="H112" s="30" t="str">
        <f>IF('Cenas aprēķins'!$G$22="Jā",IFERROR(ROUND(K112/$I$109*$H$109,2),""),"")</f>
        <v/>
      </c>
      <c r="I112" s="30" t="str">
        <f>IF('Cenas aprēķins'!$H$22="Jā",IFERROR(ROUND(D112/E112/12,2),""),"")</f>
        <v/>
      </c>
      <c r="J112" s="31" t="str">
        <f>IF('Cenas aprēķins'!$I$22="Jā",IFERROR(ROUND(K112/$I$109*$J$109,2),""),"")</f>
        <v/>
      </c>
      <c r="K112" s="221" t="str">
        <f t="shared" ref="K112:K131" si="10">IFERROR(ROUND(D112/E112/12,2),"")</f>
        <v/>
      </c>
      <c r="L112" s="40"/>
      <c r="M112" s="40"/>
      <c r="N112" s="40"/>
    </row>
    <row r="113" spans="1:14" ht="15.6" outlineLevel="1" x14ac:dyDescent="0.3">
      <c r="A113" s="40"/>
      <c r="B113" s="109">
        <v>2</v>
      </c>
      <c r="C113" s="182"/>
      <c r="D113" s="217"/>
      <c r="E113" s="182"/>
      <c r="F113" s="30" t="str">
        <f>IF('Cenas aprēķins'!$E$22="Jā",IFERROR(ROUND(K113/$I$109*$F$109,2),""),"")</f>
        <v/>
      </c>
      <c r="G113" s="30" t="str">
        <f>IF('Cenas aprēķins'!$F$22="Jā",IFERROR(ROUND(K113/$I$109*$G$109,2),""),"")</f>
        <v/>
      </c>
      <c r="H113" s="30" t="str">
        <f>IF('Cenas aprēķins'!$G$22="Jā",IFERROR(ROUND(K113/$I$109*$H$109,2),""),"")</f>
        <v/>
      </c>
      <c r="I113" s="30" t="str">
        <f>IF('Cenas aprēķins'!$H$22="Jā",IFERROR(ROUND(D113/E113/12,2),""),"")</f>
        <v/>
      </c>
      <c r="J113" s="31" t="str">
        <f>IF('Cenas aprēķins'!$I$22="Jā",IFERROR(ROUND(K113/$I$109*$J$109,2),""),"")</f>
        <v/>
      </c>
      <c r="K113" s="221" t="str">
        <f t="shared" si="10"/>
        <v/>
      </c>
      <c r="L113" s="40"/>
      <c r="M113" s="40"/>
      <c r="N113" s="40"/>
    </row>
    <row r="114" spans="1:14" ht="15.6" outlineLevel="1" x14ac:dyDescent="0.3">
      <c r="A114" s="40"/>
      <c r="B114" s="109">
        <v>3</v>
      </c>
      <c r="C114" s="182"/>
      <c r="D114" s="217"/>
      <c r="E114" s="182"/>
      <c r="F114" s="30" t="str">
        <f>IF('Cenas aprēķins'!$E$22="Jā",IFERROR(ROUND(K114/$I$109*$F$109,2),""),"")</f>
        <v/>
      </c>
      <c r="G114" s="30" t="str">
        <f>IF('Cenas aprēķins'!$F$22="Jā",IFERROR(ROUND(K114/$I$109*$G$109,2),""),"")</f>
        <v/>
      </c>
      <c r="H114" s="30" t="str">
        <f>IF('Cenas aprēķins'!$G$22="Jā",IFERROR(ROUND(K114/$I$109*$H$109,2),""),"")</f>
        <v/>
      </c>
      <c r="I114" s="30" t="str">
        <f>IF('Cenas aprēķins'!$H$22="Jā",IFERROR(ROUND(D114/E114/12,2),""),"")</f>
        <v/>
      </c>
      <c r="J114" s="31" t="str">
        <f>IF('Cenas aprēķins'!$I$22="Jā",IFERROR(ROUND(K114/$I$109*$J$109,2),""),"")</f>
        <v/>
      </c>
      <c r="K114" s="221" t="str">
        <f t="shared" si="10"/>
        <v/>
      </c>
      <c r="L114" s="40"/>
      <c r="M114" s="40"/>
      <c r="N114" s="40"/>
    </row>
    <row r="115" spans="1:14" ht="15.6" outlineLevel="1" x14ac:dyDescent="0.3">
      <c r="A115" s="40"/>
      <c r="B115" s="109">
        <v>4</v>
      </c>
      <c r="C115" s="182"/>
      <c r="D115" s="217"/>
      <c r="E115" s="182"/>
      <c r="F115" s="30" t="str">
        <f>IF('Cenas aprēķins'!$E$22="Jā",IFERROR(ROUND(K115/$I$109*$F$109,2),""),"")</f>
        <v/>
      </c>
      <c r="G115" s="30" t="str">
        <f>IF('Cenas aprēķins'!$F$22="Jā",IFERROR(ROUND(K115/$I$109*$G$109,2),""),"")</f>
        <v/>
      </c>
      <c r="H115" s="30" t="str">
        <f>IF('Cenas aprēķins'!$G$22="Jā",IFERROR(ROUND(K115/$I$109*$H$109,2),""),"")</f>
        <v/>
      </c>
      <c r="I115" s="30" t="str">
        <f>IF('Cenas aprēķins'!$H$22="Jā",IFERROR(ROUND(D115/E115/12,2),""),"")</f>
        <v/>
      </c>
      <c r="J115" s="31" t="str">
        <f>IF('Cenas aprēķins'!$I$22="Jā",IFERROR(ROUND(K115/$I$109*$J$109,2),""),"")</f>
        <v/>
      </c>
      <c r="K115" s="221" t="str">
        <f t="shared" si="10"/>
        <v/>
      </c>
      <c r="L115" s="40"/>
      <c r="M115" s="40"/>
      <c r="N115" s="40"/>
    </row>
    <row r="116" spans="1:14" ht="15.6" outlineLevel="1" x14ac:dyDescent="0.3">
      <c r="A116" s="40"/>
      <c r="B116" s="109">
        <v>5</v>
      </c>
      <c r="C116" s="182"/>
      <c r="D116" s="217"/>
      <c r="E116" s="182"/>
      <c r="F116" s="30" t="str">
        <f>IF('Cenas aprēķins'!$E$22="Jā",IFERROR(ROUND(K116/$I$109*$F$109,2),""),"")</f>
        <v/>
      </c>
      <c r="G116" s="30" t="str">
        <f>IF('Cenas aprēķins'!$F$22="Jā",IFERROR(ROUND(K116/$I$109*$G$109,2),""),"")</f>
        <v/>
      </c>
      <c r="H116" s="30" t="str">
        <f>IF('Cenas aprēķins'!$G$22="Jā",IFERROR(ROUND(K116/$I$109*$H$109,2),""),"")</f>
        <v/>
      </c>
      <c r="I116" s="30" t="str">
        <f>IF('Cenas aprēķins'!$H$22="Jā",IFERROR(ROUND(D116/E116/12,2),""),"")</f>
        <v/>
      </c>
      <c r="J116" s="31" t="str">
        <f>IF('Cenas aprēķins'!$I$22="Jā",IFERROR(ROUND(K116/$I$109*$J$109,2),""),"")</f>
        <v/>
      </c>
      <c r="K116" s="221" t="str">
        <f t="shared" si="10"/>
        <v/>
      </c>
      <c r="L116" s="40"/>
      <c r="M116" s="40"/>
      <c r="N116" s="40"/>
    </row>
    <row r="117" spans="1:14" ht="15.6" outlineLevel="1" x14ac:dyDescent="0.3">
      <c r="A117" s="40"/>
      <c r="B117" s="109">
        <v>6</v>
      </c>
      <c r="C117" s="182"/>
      <c r="D117" s="217"/>
      <c r="E117" s="182"/>
      <c r="F117" s="30" t="str">
        <f>IF('Cenas aprēķins'!$E$22="Jā",IFERROR(ROUND(K117/$I$109*$F$109,2),""),"")</f>
        <v/>
      </c>
      <c r="G117" s="30" t="str">
        <f>IF('Cenas aprēķins'!$F$22="Jā",IFERROR(ROUND(K117/$I$109*$G$109,2),""),"")</f>
        <v/>
      </c>
      <c r="H117" s="30" t="str">
        <f>IF('Cenas aprēķins'!$G$22="Jā",IFERROR(ROUND(K117/$I$109*$H$109,2),""),"")</f>
        <v/>
      </c>
      <c r="I117" s="30" t="str">
        <f>IF('Cenas aprēķins'!$H$22="Jā",IFERROR(ROUND(D117/E117/12,2),""),"")</f>
        <v/>
      </c>
      <c r="J117" s="31" t="str">
        <f>IF('Cenas aprēķins'!$I$22="Jā",IFERROR(ROUND(K117/$I$109*$J$109,2),""),"")</f>
        <v/>
      </c>
      <c r="K117" s="221" t="str">
        <f t="shared" si="10"/>
        <v/>
      </c>
      <c r="L117" s="40"/>
      <c r="M117" s="40"/>
      <c r="N117" s="40"/>
    </row>
    <row r="118" spans="1:14" ht="15.6" outlineLevel="1" x14ac:dyDescent="0.3">
      <c r="A118" s="40"/>
      <c r="B118" s="109">
        <v>7</v>
      </c>
      <c r="C118" s="182"/>
      <c r="D118" s="217"/>
      <c r="E118" s="182"/>
      <c r="F118" s="30" t="str">
        <f>IF('Cenas aprēķins'!$E$22="Jā",IFERROR(ROUND(K118/$I$109*$F$109,2),""),"")</f>
        <v/>
      </c>
      <c r="G118" s="30" t="str">
        <f>IF('Cenas aprēķins'!$F$22="Jā",IFERROR(ROUND(K118/$I$109*$G$109,2),""),"")</f>
        <v/>
      </c>
      <c r="H118" s="30" t="str">
        <f>IF('Cenas aprēķins'!$G$22="Jā",IFERROR(ROUND(K118/$I$109*$H$109,2),""),"")</f>
        <v/>
      </c>
      <c r="I118" s="30" t="str">
        <f>IF('Cenas aprēķins'!$H$22="Jā",IFERROR(ROUND(D118/E118/12,2),""),"")</f>
        <v/>
      </c>
      <c r="J118" s="31" t="str">
        <f>IF('Cenas aprēķins'!$I$22="Jā",IFERROR(ROUND(K118/$I$109*$J$109,2),""),"")</f>
        <v/>
      </c>
      <c r="K118" s="221" t="str">
        <f t="shared" si="10"/>
        <v/>
      </c>
      <c r="L118" s="40"/>
      <c r="M118" s="40"/>
      <c r="N118" s="40"/>
    </row>
    <row r="119" spans="1:14" ht="15.6" outlineLevel="1" x14ac:dyDescent="0.3">
      <c r="A119" s="40"/>
      <c r="B119" s="109">
        <v>8</v>
      </c>
      <c r="C119" s="182"/>
      <c r="D119" s="217"/>
      <c r="E119" s="182"/>
      <c r="F119" s="30" t="str">
        <f>IF('Cenas aprēķins'!$E$22="Jā",IFERROR(ROUND(K119/$I$109*$F$109,2),""),"")</f>
        <v/>
      </c>
      <c r="G119" s="30" t="str">
        <f>IF('Cenas aprēķins'!$F$22="Jā",IFERROR(ROUND(K119/$I$109*$G$109,2),""),"")</f>
        <v/>
      </c>
      <c r="H119" s="30" t="str">
        <f>IF('Cenas aprēķins'!$G$22="Jā",IFERROR(ROUND(K119/$I$109*$H$109,2),""),"")</f>
        <v/>
      </c>
      <c r="I119" s="30" t="str">
        <f>IF('Cenas aprēķins'!$H$22="Jā",IFERROR(ROUND(D119/E119/12,2),""),"")</f>
        <v/>
      </c>
      <c r="J119" s="31" t="str">
        <f>IF('Cenas aprēķins'!$I$22="Jā",IFERROR(ROUND(K119/$I$109*$J$109,2),""),"")</f>
        <v/>
      </c>
      <c r="K119" s="221" t="str">
        <f t="shared" si="10"/>
        <v/>
      </c>
      <c r="L119" s="40"/>
      <c r="M119" s="40"/>
      <c r="N119" s="40"/>
    </row>
    <row r="120" spans="1:14" ht="15.6" outlineLevel="1" x14ac:dyDescent="0.3">
      <c r="A120" s="40"/>
      <c r="B120" s="109">
        <v>9</v>
      </c>
      <c r="C120" s="182"/>
      <c r="D120" s="217"/>
      <c r="E120" s="182"/>
      <c r="F120" s="30" t="str">
        <f>IF('Cenas aprēķins'!$E$22="Jā",IFERROR(ROUND(K120/$I$109*$F$109,2),""),"")</f>
        <v/>
      </c>
      <c r="G120" s="30" t="str">
        <f>IF('Cenas aprēķins'!$F$22="Jā",IFERROR(ROUND(K120/$I$109*$G$109,2),""),"")</f>
        <v/>
      </c>
      <c r="H120" s="30" t="str">
        <f>IF('Cenas aprēķins'!$G$22="Jā",IFERROR(ROUND(K120/$I$109*$H$109,2),""),"")</f>
        <v/>
      </c>
      <c r="I120" s="30" t="str">
        <f>IF('Cenas aprēķins'!$H$22="Jā",IFERROR(ROUND(D120/E120/12,2),""),"")</f>
        <v/>
      </c>
      <c r="J120" s="31" t="str">
        <f>IF('Cenas aprēķins'!$I$22="Jā",IFERROR(ROUND(K120/$I$109*$J$109,2),""),"")</f>
        <v/>
      </c>
      <c r="K120" s="221" t="str">
        <f t="shared" si="10"/>
        <v/>
      </c>
      <c r="L120" s="40"/>
      <c r="M120" s="40"/>
      <c r="N120" s="40"/>
    </row>
    <row r="121" spans="1:14" ht="15.6" outlineLevel="1" collapsed="1" x14ac:dyDescent="0.3">
      <c r="A121" s="40"/>
      <c r="B121" s="109">
        <v>10</v>
      </c>
      <c r="C121" s="182"/>
      <c r="D121" s="217"/>
      <c r="E121" s="182"/>
      <c r="F121" s="30" t="str">
        <f>IF('Cenas aprēķins'!$E$22="Jā",IFERROR(ROUND(K121/$I$109*$F$109,2),""),"")</f>
        <v/>
      </c>
      <c r="G121" s="30" t="str">
        <f>IF('Cenas aprēķins'!$F$22="Jā",IFERROR(ROUND(K121/$I$109*$G$109,2),""),"")</f>
        <v/>
      </c>
      <c r="H121" s="30" t="str">
        <f>IF('Cenas aprēķins'!$G$22="Jā",IFERROR(ROUND(K121/$I$109*$H$109,2),""),"")</f>
        <v/>
      </c>
      <c r="I121" s="30" t="str">
        <f>IF('Cenas aprēķins'!$H$22="Jā",IFERROR(ROUND(D121/E121/12,2),""),"")</f>
        <v/>
      </c>
      <c r="J121" s="31" t="str">
        <f>IF('Cenas aprēķins'!$I$22="Jā",IFERROR(ROUND(K121/$I$109*$J$109,2),""),"")</f>
        <v/>
      </c>
      <c r="K121" s="221" t="str">
        <f t="shared" si="10"/>
        <v/>
      </c>
      <c r="L121" s="40"/>
      <c r="M121" s="40"/>
      <c r="N121" s="40"/>
    </row>
    <row r="122" spans="1:14" ht="15.6" hidden="1" outlineLevel="2" x14ac:dyDescent="0.3">
      <c r="A122" s="40"/>
      <c r="B122" s="109">
        <v>11</v>
      </c>
      <c r="C122" s="182"/>
      <c r="D122" s="217"/>
      <c r="E122" s="182"/>
      <c r="F122" s="30" t="str">
        <f>IF('Cenas aprēķins'!$E$22="Jā",IFERROR(ROUND(K122/$I$109*$F$109,2),""),"")</f>
        <v/>
      </c>
      <c r="G122" s="30" t="str">
        <f>IF('Cenas aprēķins'!$F$22="Jā",IFERROR(ROUND(K122/$I$109*$G$109,2),""),"")</f>
        <v/>
      </c>
      <c r="H122" s="30" t="str">
        <f>IF('Cenas aprēķins'!$G$22="Jā",IFERROR(ROUND(K122/$I$109*$H$109,2),""),"")</f>
        <v/>
      </c>
      <c r="I122" s="30" t="str">
        <f>IF('Cenas aprēķins'!$H$22="Jā",IFERROR(ROUND(D122/E122/12,2),""),"")</f>
        <v/>
      </c>
      <c r="J122" s="31" t="str">
        <f>IF('Cenas aprēķins'!$I$22="Jā",IFERROR(ROUND(K122/$I$109*$J$109,2),""),"")</f>
        <v/>
      </c>
      <c r="K122" s="221" t="str">
        <f t="shared" si="10"/>
        <v/>
      </c>
      <c r="L122" s="40"/>
      <c r="M122" s="40"/>
      <c r="N122" s="40"/>
    </row>
    <row r="123" spans="1:14" ht="15.6" hidden="1" outlineLevel="2" x14ac:dyDescent="0.3">
      <c r="A123" s="40"/>
      <c r="B123" s="109">
        <v>12</v>
      </c>
      <c r="C123" s="182"/>
      <c r="D123" s="217"/>
      <c r="E123" s="182"/>
      <c r="F123" s="30" t="str">
        <f>IF('Cenas aprēķins'!$E$22="Jā",IFERROR(ROUND(K123/$I$109*$F$109,2),""),"")</f>
        <v/>
      </c>
      <c r="G123" s="30" t="str">
        <f>IF('Cenas aprēķins'!$F$22="Jā",IFERROR(ROUND(K123/$I$109*$G$109,2),""),"")</f>
        <v/>
      </c>
      <c r="H123" s="30" t="str">
        <f>IF('Cenas aprēķins'!$G$22="Jā",IFERROR(ROUND(K123/$I$109*$H$109,2),""),"")</f>
        <v/>
      </c>
      <c r="I123" s="30" t="str">
        <f>IF('Cenas aprēķins'!$H$22="Jā",IFERROR(ROUND(D123/E123/12,2),""),"")</f>
        <v/>
      </c>
      <c r="J123" s="31" t="str">
        <f>IF('Cenas aprēķins'!$I$22="Jā",IFERROR(ROUND(K123/$I$109*$J$109,2),""),"")</f>
        <v/>
      </c>
      <c r="K123" s="221" t="str">
        <f t="shared" si="10"/>
        <v/>
      </c>
      <c r="L123" s="40"/>
      <c r="M123" s="40"/>
      <c r="N123" s="40"/>
    </row>
    <row r="124" spans="1:14" ht="15.6" hidden="1" outlineLevel="2" x14ac:dyDescent="0.3">
      <c r="A124" s="40"/>
      <c r="B124" s="109">
        <v>13</v>
      </c>
      <c r="C124" s="182"/>
      <c r="D124" s="217"/>
      <c r="E124" s="182"/>
      <c r="F124" s="30" t="str">
        <f>IF('Cenas aprēķins'!$E$22="Jā",IFERROR(ROUND(K124/$I$109*$F$109,2),""),"")</f>
        <v/>
      </c>
      <c r="G124" s="30" t="str">
        <f>IF('Cenas aprēķins'!$F$22="Jā",IFERROR(ROUND(K124/$I$109*$G$109,2),""),"")</f>
        <v/>
      </c>
      <c r="H124" s="30" t="str">
        <f>IF('Cenas aprēķins'!$G$22="Jā",IFERROR(ROUND(K124/$I$109*$H$109,2),""),"")</f>
        <v/>
      </c>
      <c r="I124" s="30" t="str">
        <f>IF('Cenas aprēķins'!$H$22="Jā",IFERROR(ROUND(D124/E124/12,2),""),"")</f>
        <v/>
      </c>
      <c r="J124" s="31" t="str">
        <f>IF('Cenas aprēķins'!$I$22="Jā",IFERROR(ROUND(K124/$I$109*$J$109,2),""),"")</f>
        <v/>
      </c>
      <c r="K124" s="221" t="str">
        <f t="shared" si="10"/>
        <v/>
      </c>
      <c r="L124" s="40"/>
      <c r="M124" s="40"/>
      <c r="N124" s="40"/>
    </row>
    <row r="125" spans="1:14" ht="15.6" hidden="1" outlineLevel="2" x14ac:dyDescent="0.3">
      <c r="A125" s="40"/>
      <c r="B125" s="109">
        <v>14</v>
      </c>
      <c r="C125" s="182"/>
      <c r="D125" s="217"/>
      <c r="E125" s="182"/>
      <c r="F125" s="30" t="str">
        <f>IF('Cenas aprēķins'!$E$22="Jā",IFERROR(ROUND(K125/$I$109*$F$109,2),""),"")</f>
        <v/>
      </c>
      <c r="G125" s="30" t="str">
        <f>IF('Cenas aprēķins'!$F$22="Jā",IFERROR(ROUND(K125/$I$109*$G$109,2),""),"")</f>
        <v/>
      </c>
      <c r="H125" s="30" t="str">
        <f>IF('Cenas aprēķins'!$G$22="Jā",IFERROR(ROUND(K125/$I$109*$H$109,2),""),"")</f>
        <v/>
      </c>
      <c r="I125" s="30" t="str">
        <f>IF('Cenas aprēķins'!$H$22="Jā",IFERROR(ROUND(D125/E125/12,2),""),"")</f>
        <v/>
      </c>
      <c r="J125" s="31" t="str">
        <f>IF('Cenas aprēķins'!$I$22="Jā",IFERROR(ROUND(K125/$I$109*$J$109,2),""),"")</f>
        <v/>
      </c>
      <c r="K125" s="221" t="str">
        <f t="shared" si="10"/>
        <v/>
      </c>
      <c r="L125" s="40"/>
      <c r="M125" s="40"/>
      <c r="N125" s="40"/>
    </row>
    <row r="126" spans="1:14" ht="15.6" hidden="1" outlineLevel="2" x14ac:dyDescent="0.3">
      <c r="A126" s="40"/>
      <c r="B126" s="109">
        <v>15</v>
      </c>
      <c r="C126" s="182"/>
      <c r="D126" s="217"/>
      <c r="E126" s="182"/>
      <c r="F126" s="30" t="str">
        <f>IF('Cenas aprēķins'!$E$22="Jā",IFERROR(ROUND(K126/$I$109*$F$109,2),""),"")</f>
        <v/>
      </c>
      <c r="G126" s="30" t="str">
        <f>IF('Cenas aprēķins'!$F$22="Jā",IFERROR(ROUND(K126/$I$109*$G$109,2),""),"")</f>
        <v/>
      </c>
      <c r="H126" s="30" t="str">
        <f>IF('Cenas aprēķins'!$G$22="Jā",IFERROR(ROUND(K126/$I$109*$H$109,2),""),"")</f>
        <v/>
      </c>
      <c r="I126" s="30" t="str">
        <f>IF('Cenas aprēķins'!$H$22="Jā",IFERROR(ROUND(D126/E126/12,2),""),"")</f>
        <v/>
      </c>
      <c r="J126" s="31" t="str">
        <f>IF('Cenas aprēķins'!$I$22="Jā",IFERROR(ROUND(K126/$I$109*$J$109,2),""),"")</f>
        <v/>
      </c>
      <c r="K126" s="221" t="str">
        <f t="shared" si="10"/>
        <v/>
      </c>
      <c r="L126" s="40"/>
      <c r="M126" s="40"/>
      <c r="N126" s="40"/>
    </row>
    <row r="127" spans="1:14" ht="15.6" hidden="1" outlineLevel="2" x14ac:dyDescent="0.3">
      <c r="A127" s="40"/>
      <c r="B127" s="109">
        <v>16</v>
      </c>
      <c r="C127" s="182"/>
      <c r="D127" s="217"/>
      <c r="E127" s="182"/>
      <c r="F127" s="30" t="str">
        <f>IF('Cenas aprēķins'!$E$22="Jā",IFERROR(ROUND(K127/$I$109*$F$109,2),""),"")</f>
        <v/>
      </c>
      <c r="G127" s="30" t="str">
        <f>IF('Cenas aprēķins'!$F$22="Jā",IFERROR(ROUND(K127/$I$109*$G$109,2),""),"")</f>
        <v/>
      </c>
      <c r="H127" s="30" t="str">
        <f>IF('Cenas aprēķins'!$G$22="Jā",IFERROR(ROUND(K127/$I$109*$H$109,2),""),"")</f>
        <v/>
      </c>
      <c r="I127" s="30" t="str">
        <f>IF('Cenas aprēķins'!$H$22="Jā",IFERROR(ROUND(D127/E127/12,2),""),"")</f>
        <v/>
      </c>
      <c r="J127" s="31" t="str">
        <f>IF('Cenas aprēķins'!$I$22="Jā",IFERROR(ROUND(K127/$I$109*$J$109,2),""),"")</f>
        <v/>
      </c>
      <c r="K127" s="221" t="str">
        <f t="shared" si="10"/>
        <v/>
      </c>
      <c r="L127" s="40"/>
      <c r="M127" s="40"/>
      <c r="N127" s="40"/>
    </row>
    <row r="128" spans="1:14" ht="15.6" hidden="1" outlineLevel="2" x14ac:dyDescent="0.3">
      <c r="A128" s="40"/>
      <c r="B128" s="109">
        <v>17</v>
      </c>
      <c r="C128" s="182"/>
      <c r="D128" s="217"/>
      <c r="E128" s="182"/>
      <c r="F128" s="30" t="str">
        <f>IF('Cenas aprēķins'!$E$22="Jā",IFERROR(ROUND(K128/$I$109*$F$109,2),""),"")</f>
        <v/>
      </c>
      <c r="G128" s="30" t="str">
        <f>IF('Cenas aprēķins'!$F$22="Jā",IFERROR(ROUND(K128/$I$109*$G$109,2),""),"")</f>
        <v/>
      </c>
      <c r="H128" s="30" t="str">
        <f>IF('Cenas aprēķins'!$G$22="Jā",IFERROR(ROUND(K128/$I$109*$H$109,2),""),"")</f>
        <v/>
      </c>
      <c r="I128" s="30" t="str">
        <f>IF('Cenas aprēķins'!$H$22="Jā",IFERROR(ROUND(D128/E128/12,2),""),"")</f>
        <v/>
      </c>
      <c r="J128" s="31" t="str">
        <f>IF('Cenas aprēķins'!$I$22="Jā",IFERROR(ROUND(K128/$I$109*$J$109,2),""),"")</f>
        <v/>
      </c>
      <c r="K128" s="221" t="str">
        <f t="shared" si="10"/>
        <v/>
      </c>
      <c r="L128" s="40"/>
      <c r="M128" s="40"/>
      <c r="N128" s="40"/>
    </row>
    <row r="129" spans="1:14" ht="15.6" hidden="1" outlineLevel="2" x14ac:dyDescent="0.3">
      <c r="A129" s="40"/>
      <c r="B129" s="109">
        <v>18</v>
      </c>
      <c r="C129" s="182"/>
      <c r="D129" s="217"/>
      <c r="E129" s="182"/>
      <c r="F129" s="30" t="str">
        <f>IF('Cenas aprēķins'!$E$22="Jā",IFERROR(ROUND(K129/$I$109*$F$109,2),""),"")</f>
        <v/>
      </c>
      <c r="G129" s="30" t="str">
        <f>IF('Cenas aprēķins'!$F$22="Jā",IFERROR(ROUND(K129/$I$109*$G$109,2),""),"")</f>
        <v/>
      </c>
      <c r="H129" s="30" t="str">
        <f>IF('Cenas aprēķins'!$G$22="Jā",IFERROR(ROUND(K129/$I$109*$H$109,2),""),"")</f>
        <v/>
      </c>
      <c r="I129" s="30" t="str">
        <f>IF('Cenas aprēķins'!$H$22="Jā",IFERROR(ROUND(D129/E129/12,2),""),"")</f>
        <v/>
      </c>
      <c r="J129" s="31" t="str">
        <f>IF('Cenas aprēķins'!$I$22="Jā",IFERROR(ROUND(K129/$I$109*$J$109,2),""),"")</f>
        <v/>
      </c>
      <c r="K129" s="221" t="str">
        <f t="shared" si="10"/>
        <v/>
      </c>
      <c r="L129" s="40"/>
      <c r="M129" s="40"/>
      <c r="N129" s="40"/>
    </row>
    <row r="130" spans="1:14" ht="15.6" hidden="1" outlineLevel="2" x14ac:dyDescent="0.3">
      <c r="A130" s="40"/>
      <c r="B130" s="109">
        <v>19</v>
      </c>
      <c r="C130" s="182"/>
      <c r="D130" s="217"/>
      <c r="E130" s="182"/>
      <c r="F130" s="30" t="str">
        <f>IF('Cenas aprēķins'!$E$22="Jā",IFERROR(ROUND(K130/$I$109*$F$109,2),""),"")</f>
        <v/>
      </c>
      <c r="G130" s="30" t="str">
        <f>IF('Cenas aprēķins'!$F$22="Jā",IFERROR(ROUND(K130/$I$109*$G$109,2),""),"")</f>
        <v/>
      </c>
      <c r="H130" s="30" t="str">
        <f>IF('Cenas aprēķins'!$G$22="Jā",IFERROR(ROUND(K130/$I$109*$H$109,2),""),"")</f>
        <v/>
      </c>
      <c r="I130" s="30" t="str">
        <f>IF('Cenas aprēķins'!$H$22="Jā",IFERROR(ROUND(D130/E130/12,2),""),"")</f>
        <v/>
      </c>
      <c r="J130" s="31" t="str">
        <f>IF('Cenas aprēķins'!$I$22="Jā",IFERROR(ROUND(K130/$I$109*$J$109,2),""),"")</f>
        <v/>
      </c>
      <c r="K130" s="221" t="str">
        <f t="shared" si="10"/>
        <v/>
      </c>
      <c r="L130" s="40"/>
      <c r="M130" s="40"/>
      <c r="N130" s="40"/>
    </row>
    <row r="131" spans="1:14" ht="16.2" hidden="1" outlineLevel="2" thickBot="1" x14ac:dyDescent="0.35">
      <c r="A131" s="40"/>
      <c r="B131" s="110">
        <v>20</v>
      </c>
      <c r="C131" s="185"/>
      <c r="D131" s="78"/>
      <c r="E131" s="185"/>
      <c r="F131" s="33" t="str">
        <f>IF('Cenas aprēķins'!$E$22="Jā",IFERROR(ROUND(K131/$I$109*$F$109,2),""),"")</f>
        <v/>
      </c>
      <c r="G131" s="33" t="str">
        <f>IF('Cenas aprēķins'!$F$22="Jā",IFERROR(ROUND(K131/$I$109*$G$109,2),""),"")</f>
        <v/>
      </c>
      <c r="H131" s="33" t="str">
        <f>IF('Cenas aprēķins'!$G$22="Jā",IFERROR(ROUND(K131/$I$109*$H$109,2),""),"")</f>
        <v/>
      </c>
      <c r="I131" s="33" t="str">
        <f>IF('Cenas aprēķins'!$H$22="Jā",IFERROR(ROUND(D131/E131/12,2),""),"")</f>
        <v/>
      </c>
      <c r="J131" s="34" t="str">
        <f>IF('Cenas aprēķins'!$I$22="Jā",IFERROR(ROUND(K131/$I$109*$J$109,2),""),"")</f>
        <v/>
      </c>
      <c r="K131" s="221" t="str">
        <f t="shared" si="10"/>
        <v/>
      </c>
      <c r="L131" s="40"/>
      <c r="M131" s="40"/>
      <c r="N131" s="40"/>
    </row>
    <row r="132" spans="1:14" ht="15.6" x14ac:dyDescent="0.3">
      <c r="A132" s="40"/>
      <c r="B132" s="40"/>
      <c r="C132" s="40"/>
      <c r="D132" s="40"/>
      <c r="E132" s="40"/>
      <c r="F132" s="40"/>
      <c r="G132" s="40"/>
      <c r="H132" s="40"/>
      <c r="I132" s="40"/>
      <c r="J132" s="40"/>
      <c r="K132" s="40"/>
      <c r="L132" s="40"/>
      <c r="M132" s="40"/>
      <c r="N132" s="40"/>
    </row>
    <row r="133" spans="1:14" ht="17.399999999999999" x14ac:dyDescent="0.3">
      <c r="A133" s="40"/>
      <c r="B133" s="91" t="s">
        <v>265</v>
      </c>
      <c r="C133" s="199"/>
      <c r="D133" s="199"/>
      <c r="E133" s="199"/>
      <c r="F133" s="199"/>
      <c r="G133" s="199"/>
      <c r="H133" s="199"/>
      <c r="I133" s="199"/>
      <c r="J133" s="199"/>
      <c r="K133" s="40"/>
      <c r="L133" s="40"/>
      <c r="M133" s="40"/>
      <c r="N133" s="40"/>
    </row>
    <row r="134" spans="1:14" ht="16.2" thickBot="1" x14ac:dyDescent="0.35">
      <c r="A134" s="40"/>
      <c r="B134" s="40"/>
      <c r="C134" s="40"/>
      <c r="D134" s="40"/>
      <c r="E134" s="40"/>
      <c r="F134" s="40"/>
      <c r="G134" s="40"/>
      <c r="H134" s="40"/>
      <c r="I134" s="40"/>
      <c r="J134" s="40"/>
      <c r="K134" s="40"/>
      <c r="L134" s="40"/>
      <c r="M134" s="40"/>
      <c r="N134" s="40"/>
    </row>
    <row r="135" spans="1:14" ht="16.2" thickBot="1" x14ac:dyDescent="0.35">
      <c r="A135" s="40"/>
      <c r="B135" s="40"/>
      <c r="C135" s="40"/>
      <c r="D135" s="40"/>
      <c r="E135" s="40"/>
      <c r="F135" s="40"/>
      <c r="G135" s="40"/>
      <c r="H135" s="197" t="str">
        <f>'Cenas aprēķins'!E20</f>
        <v>Stunda</v>
      </c>
      <c r="I135" s="197" t="str">
        <f>'Cenas aprēķins'!F20</f>
        <v>Diena</v>
      </c>
      <c r="J135" s="197" t="str">
        <f>'Cenas aprēķins'!G20</f>
        <v>Diennakts</v>
      </c>
      <c r="K135" s="197" t="str">
        <f>'Cenas aprēķins'!H20</f>
        <v>Mēnesis</v>
      </c>
      <c r="L135" s="198" t="str">
        <f>'Cenas aprēķins'!I20</f>
        <v>Reize</v>
      </c>
      <c r="M135" s="40"/>
      <c r="N135" s="40"/>
    </row>
    <row r="136" spans="1:14" ht="16.2" thickBot="1" x14ac:dyDescent="0.35">
      <c r="A136" s="40"/>
      <c r="B136" s="40"/>
      <c r="C136" s="40"/>
      <c r="D136" s="40"/>
      <c r="E136" s="40"/>
      <c r="F136" s="40"/>
      <c r="G136" s="40"/>
      <c r="H136" s="197">
        <f>'Cenas aprēķins'!E21</f>
        <v>1</v>
      </c>
      <c r="I136" s="197">
        <f>'Cenas aprēķins'!F21</f>
        <v>8</v>
      </c>
      <c r="J136" s="197">
        <f>'Cenas aprēķins'!G21</f>
        <v>24</v>
      </c>
      <c r="K136" s="197">
        <f>'Cenas aprēķins'!H21</f>
        <v>167</v>
      </c>
      <c r="L136" s="198">
        <f>'Cenas aprēķins'!I21</f>
        <v>0</v>
      </c>
      <c r="M136" s="40"/>
      <c r="N136" s="40"/>
    </row>
    <row r="137" spans="1:14" ht="18" thickBot="1" x14ac:dyDescent="0.35">
      <c r="A137" s="40"/>
      <c r="B137" s="40"/>
      <c r="C137" s="40"/>
      <c r="D137" s="40"/>
      <c r="E137" s="40"/>
      <c r="F137" s="40"/>
      <c r="G137" s="147" t="s">
        <v>272</v>
      </c>
      <c r="H137" s="44">
        <f>SUM(E145:E164)</f>
        <v>0</v>
      </c>
      <c r="I137" s="45">
        <f t="shared" ref="I137:L137" si="11">SUM(F145:F164)</f>
        <v>0</v>
      </c>
      <c r="J137" s="45">
        <f t="shared" si="11"/>
        <v>0</v>
      </c>
      <c r="K137" s="45">
        <f t="shared" si="11"/>
        <v>0</v>
      </c>
      <c r="L137" s="46">
        <f t="shared" si="11"/>
        <v>0</v>
      </c>
      <c r="M137" s="40"/>
      <c r="N137" s="40"/>
    </row>
    <row r="138" spans="1:14" ht="15.6" x14ac:dyDescent="0.3">
      <c r="A138" s="40"/>
      <c r="B138" s="40"/>
      <c r="C138" s="40"/>
      <c r="D138" s="40"/>
      <c r="E138" s="40"/>
      <c r="F138" s="40"/>
      <c r="G138" s="40"/>
      <c r="H138" s="40"/>
      <c r="I138" s="40"/>
      <c r="J138" s="40"/>
      <c r="K138" s="40"/>
      <c r="L138" s="40"/>
      <c r="M138" s="40"/>
      <c r="N138" s="40"/>
    </row>
    <row r="139" spans="1:14" ht="16.2" thickBot="1" x14ac:dyDescent="0.35">
      <c r="A139" s="40"/>
      <c r="B139" s="40"/>
      <c r="C139" s="40"/>
      <c r="D139" s="40"/>
      <c r="E139" s="40"/>
      <c r="F139" s="40"/>
      <c r="G139" s="40"/>
      <c r="H139" s="40"/>
      <c r="I139" s="40"/>
      <c r="J139" s="40"/>
      <c r="K139" s="40"/>
      <c r="L139" s="40"/>
      <c r="M139" s="40"/>
      <c r="N139" s="40"/>
    </row>
    <row r="140" spans="1:14" ht="24" customHeight="1" x14ac:dyDescent="0.3">
      <c r="A140" s="40"/>
      <c r="B140" s="383" t="s">
        <v>65</v>
      </c>
      <c r="C140" s="361" t="s">
        <v>124</v>
      </c>
      <c r="D140" s="361" t="s">
        <v>141</v>
      </c>
      <c r="E140" s="390" t="s">
        <v>234</v>
      </c>
      <c r="F140" s="390"/>
      <c r="G140" s="390"/>
      <c r="H140" s="390"/>
      <c r="I140" s="391"/>
      <c r="J140" s="40"/>
      <c r="K140" s="40"/>
      <c r="L140" s="40"/>
      <c r="M140" s="40"/>
      <c r="N140" s="40"/>
    </row>
    <row r="141" spans="1:14" ht="15.6" x14ac:dyDescent="0.3">
      <c r="A141" s="40"/>
      <c r="B141" s="389"/>
      <c r="C141" s="386"/>
      <c r="D141" s="386"/>
      <c r="E141" s="203" t="str">
        <f>'Cenas aprēķins'!E20</f>
        <v>Stunda</v>
      </c>
      <c r="F141" s="203" t="str">
        <f>'Cenas aprēķins'!F20</f>
        <v>Diena</v>
      </c>
      <c r="G141" s="203" t="str">
        <f>'Cenas aprēķins'!G20</f>
        <v>Diennakts</v>
      </c>
      <c r="H141" s="203" t="str">
        <f>'Cenas aprēķins'!H20</f>
        <v>Mēnesis</v>
      </c>
      <c r="I141" s="204" t="str">
        <f>'Cenas aprēķins'!I20</f>
        <v>Reize</v>
      </c>
      <c r="J141" s="40"/>
      <c r="K141" s="40"/>
      <c r="L141" s="40"/>
      <c r="M141" s="40"/>
      <c r="N141" s="40"/>
    </row>
    <row r="142" spans="1:14" ht="15.6" x14ac:dyDescent="0.3">
      <c r="A142" s="40"/>
      <c r="B142" s="389"/>
      <c r="C142" s="386"/>
      <c r="D142" s="386"/>
      <c r="E142" s="203">
        <f>'Cenas aprēķins'!E21</f>
        <v>1</v>
      </c>
      <c r="F142" s="203">
        <f>'Cenas aprēķins'!F21</f>
        <v>8</v>
      </c>
      <c r="G142" s="203">
        <f>'Cenas aprēķins'!G21</f>
        <v>24</v>
      </c>
      <c r="H142" s="203">
        <f>'Cenas aprēķins'!H21</f>
        <v>167</v>
      </c>
      <c r="I142" s="204">
        <f>'Cenas aprēķins'!I21</f>
        <v>0</v>
      </c>
      <c r="J142" s="40"/>
      <c r="K142" s="40"/>
      <c r="L142" s="40"/>
      <c r="M142" s="40"/>
      <c r="N142" s="40"/>
    </row>
    <row r="143" spans="1:14" ht="16.2" thickBot="1" x14ac:dyDescent="0.35">
      <c r="A143" s="40"/>
      <c r="B143" s="205">
        <v>1</v>
      </c>
      <c r="C143" s="206">
        <v>2</v>
      </c>
      <c r="D143" s="206">
        <v>3</v>
      </c>
      <c r="E143" s="206">
        <v>4</v>
      </c>
      <c r="F143" s="206">
        <v>5</v>
      </c>
      <c r="G143" s="206">
        <v>6</v>
      </c>
      <c r="H143" s="206">
        <v>7</v>
      </c>
      <c r="I143" s="207">
        <v>8</v>
      </c>
      <c r="J143" s="40"/>
      <c r="K143" s="40"/>
      <c r="L143" s="40"/>
      <c r="M143" s="40"/>
      <c r="N143" s="40"/>
    </row>
    <row r="144" spans="1:14" ht="15.6" outlineLevel="1" x14ac:dyDescent="0.3">
      <c r="A144" s="40"/>
      <c r="B144" s="214">
        <v>0</v>
      </c>
      <c r="C144" s="215" t="s">
        <v>139</v>
      </c>
      <c r="D144" s="49">
        <v>520</v>
      </c>
      <c r="E144" s="49">
        <f>IF('Cenas aprēķins'!$E$22="Jā",IFERROR(ROUND(J144/$H$142*$E$142,2),""),"")</f>
        <v>0.26</v>
      </c>
      <c r="F144" s="49">
        <f>IF('Cenas aprēķins'!$F$22="Jā",IFERROR(ROUND(J144/$H$142*$F$142,2),""),"")</f>
        <v>2.08</v>
      </c>
      <c r="G144" s="49">
        <f>IF('Cenas aprēķins'!$G$22="Jā",IFERROR(ROUND(J144/$H$142*$G$142,2),""),"")</f>
        <v>6.23</v>
      </c>
      <c r="H144" s="49">
        <f>IF('Cenas aprēķins'!$H$22="Jā",D144/12,"")</f>
        <v>43.333333333333336</v>
      </c>
      <c r="I144" s="50" t="str">
        <f>IF('Cenas aprēķins'!$I$22="Jā",IFERROR(ROUND(J144/$H$142*$I$142,2),""),"")</f>
        <v/>
      </c>
      <c r="J144" s="220">
        <f>IFERROR(ROUND(D144/12,2),"")</f>
        <v>43.33</v>
      </c>
      <c r="K144" s="40"/>
      <c r="L144" s="40"/>
      <c r="M144" s="40"/>
      <c r="N144" s="40"/>
    </row>
    <row r="145" spans="1:14" ht="15.6" outlineLevel="1" x14ac:dyDescent="0.3">
      <c r="A145" s="40"/>
      <c r="B145" s="109">
        <v>1</v>
      </c>
      <c r="C145" s="182"/>
      <c r="D145" s="217"/>
      <c r="E145" s="30">
        <f>IF('Cenas aprēķins'!$E$22="Jā",IFERROR(ROUND(J145/$H$142*$E$142,2),""),"")</f>
        <v>0</v>
      </c>
      <c r="F145" s="30">
        <f>IF('Cenas aprēķins'!$F$22="Jā",IFERROR(ROUND(J145/$H$142*$F$142,2),""),"")</f>
        <v>0</v>
      </c>
      <c r="G145" s="30">
        <f>IF('Cenas aprēķins'!$G$22="Jā",IFERROR(ROUND(J145/$H$142*$G$142,2),""),"")</f>
        <v>0</v>
      </c>
      <c r="H145" s="30">
        <f>IF('Cenas aprēķins'!$H$22="Jā",D145/12,"")</f>
        <v>0</v>
      </c>
      <c r="I145" s="31" t="str">
        <f>IF('Cenas aprēķins'!$I$22="Jā",IFERROR(ROUND(J145/$H$142*$I$142,2),""),"")</f>
        <v/>
      </c>
      <c r="J145" s="220">
        <f t="shared" ref="J145:J164" si="12">IFERROR(ROUND(D145/12,2),"")</f>
        <v>0</v>
      </c>
      <c r="K145" s="40"/>
      <c r="L145" s="40"/>
      <c r="M145" s="40"/>
      <c r="N145" s="40"/>
    </row>
    <row r="146" spans="1:14" ht="15.6" outlineLevel="1" x14ac:dyDescent="0.3">
      <c r="A146" s="40"/>
      <c r="B146" s="109">
        <v>2</v>
      </c>
      <c r="C146" s="182"/>
      <c r="D146" s="217"/>
      <c r="E146" s="30">
        <f>IF('Cenas aprēķins'!$E$22="Jā",IFERROR(ROUND(J146/$H$142*$E$142,2),""),"")</f>
        <v>0</v>
      </c>
      <c r="F146" s="30">
        <f>IF('Cenas aprēķins'!$F$22="Jā",IFERROR(ROUND(J146/$H$142*$F$142,2),""),"")</f>
        <v>0</v>
      </c>
      <c r="G146" s="30">
        <f>IF('Cenas aprēķins'!$G$22="Jā",IFERROR(ROUND(J146/$H$142*$G$142,2),""),"")</f>
        <v>0</v>
      </c>
      <c r="H146" s="30">
        <f>IF('Cenas aprēķins'!$H$22="Jā",D146/12,"")</f>
        <v>0</v>
      </c>
      <c r="I146" s="31" t="str">
        <f>IF('Cenas aprēķins'!$I$22="Jā",IFERROR(ROUND(J146/$H$142*$I$142,2),""),"")</f>
        <v/>
      </c>
      <c r="J146" s="220">
        <f t="shared" si="12"/>
        <v>0</v>
      </c>
      <c r="K146" s="40"/>
      <c r="L146" s="40"/>
      <c r="M146" s="40"/>
      <c r="N146" s="40"/>
    </row>
    <row r="147" spans="1:14" ht="15.6" outlineLevel="1" x14ac:dyDescent="0.3">
      <c r="A147" s="40"/>
      <c r="B147" s="109">
        <v>3</v>
      </c>
      <c r="C147" s="182"/>
      <c r="D147" s="217"/>
      <c r="E147" s="30">
        <f>IF('Cenas aprēķins'!$E$22="Jā",IFERROR(ROUND(J147/$H$142*$E$142,2),""),"")</f>
        <v>0</v>
      </c>
      <c r="F147" s="30">
        <f>IF('Cenas aprēķins'!$F$22="Jā",IFERROR(ROUND(J147/$H$142*$F$142,2),""),"")</f>
        <v>0</v>
      </c>
      <c r="G147" s="30">
        <f>IF('Cenas aprēķins'!$G$22="Jā",IFERROR(ROUND(J147/$H$142*$G$142,2),""),"")</f>
        <v>0</v>
      </c>
      <c r="H147" s="30">
        <f>IF('Cenas aprēķins'!$H$22="Jā",D147/12,"")</f>
        <v>0</v>
      </c>
      <c r="I147" s="31" t="str">
        <f>IF('Cenas aprēķins'!$I$22="Jā",IFERROR(ROUND(J147/$H$142*$I$142,2),""),"")</f>
        <v/>
      </c>
      <c r="J147" s="220">
        <f t="shared" si="12"/>
        <v>0</v>
      </c>
      <c r="K147" s="40"/>
      <c r="L147" s="40"/>
      <c r="M147" s="40"/>
      <c r="N147" s="40"/>
    </row>
    <row r="148" spans="1:14" ht="15.6" outlineLevel="1" x14ac:dyDescent="0.3">
      <c r="A148" s="40"/>
      <c r="B148" s="109">
        <v>4</v>
      </c>
      <c r="C148" s="182"/>
      <c r="D148" s="217"/>
      <c r="E148" s="30">
        <f>IF('Cenas aprēķins'!$E$22="Jā",IFERROR(ROUND(J148/$H$142*$E$142,2),""),"")</f>
        <v>0</v>
      </c>
      <c r="F148" s="30">
        <f>IF('Cenas aprēķins'!$F$22="Jā",IFERROR(ROUND(J148/$H$142*$F$142,2),""),"")</f>
        <v>0</v>
      </c>
      <c r="G148" s="30">
        <f>IF('Cenas aprēķins'!$G$22="Jā",IFERROR(ROUND(J148/$H$142*$G$142,2),""),"")</f>
        <v>0</v>
      </c>
      <c r="H148" s="30">
        <f>IF('Cenas aprēķins'!$H$22="Jā",D148/12,"")</f>
        <v>0</v>
      </c>
      <c r="I148" s="31" t="str">
        <f>IF('Cenas aprēķins'!$I$22="Jā",IFERROR(ROUND(J148/$H$142*$I$142,2),""),"")</f>
        <v/>
      </c>
      <c r="J148" s="220">
        <f t="shared" si="12"/>
        <v>0</v>
      </c>
      <c r="K148" s="40"/>
      <c r="L148" s="40"/>
      <c r="M148" s="40"/>
      <c r="N148" s="40"/>
    </row>
    <row r="149" spans="1:14" ht="15.6" outlineLevel="1" x14ac:dyDescent="0.3">
      <c r="A149" s="40"/>
      <c r="B149" s="109">
        <v>5</v>
      </c>
      <c r="C149" s="182"/>
      <c r="D149" s="217"/>
      <c r="E149" s="30">
        <f>IF('Cenas aprēķins'!$E$22="Jā",IFERROR(ROUND(J149/$H$142*$E$142,2),""),"")</f>
        <v>0</v>
      </c>
      <c r="F149" s="30">
        <f>IF('Cenas aprēķins'!$F$22="Jā",IFERROR(ROUND(J149/$H$142*$F$142,2),""),"")</f>
        <v>0</v>
      </c>
      <c r="G149" s="30">
        <f>IF('Cenas aprēķins'!$G$22="Jā",IFERROR(ROUND(J149/$H$142*$G$142,2),""),"")</f>
        <v>0</v>
      </c>
      <c r="H149" s="30">
        <f>IF('Cenas aprēķins'!$H$22="Jā",D149/12,"")</f>
        <v>0</v>
      </c>
      <c r="I149" s="31" t="str">
        <f>IF('Cenas aprēķins'!$I$22="Jā",IFERROR(ROUND(J149/$H$142*$I$142,2),""),"")</f>
        <v/>
      </c>
      <c r="J149" s="220">
        <f t="shared" si="12"/>
        <v>0</v>
      </c>
      <c r="K149" s="40"/>
      <c r="L149" s="40"/>
      <c r="M149" s="40"/>
      <c r="N149" s="40"/>
    </row>
    <row r="150" spans="1:14" ht="15.6" outlineLevel="1" x14ac:dyDescent="0.3">
      <c r="A150" s="40"/>
      <c r="B150" s="109">
        <v>6</v>
      </c>
      <c r="C150" s="182"/>
      <c r="D150" s="217"/>
      <c r="E150" s="30">
        <f>IF('Cenas aprēķins'!$E$22="Jā",IFERROR(ROUND(J150/$H$142*$E$142,2),""),"")</f>
        <v>0</v>
      </c>
      <c r="F150" s="30">
        <f>IF('Cenas aprēķins'!$F$22="Jā",IFERROR(ROUND(J150/$H$142*$F$142,2),""),"")</f>
        <v>0</v>
      </c>
      <c r="G150" s="30">
        <f>IF('Cenas aprēķins'!$G$22="Jā",IFERROR(ROUND(J150/$H$142*$G$142,2),""),"")</f>
        <v>0</v>
      </c>
      <c r="H150" s="30">
        <f>IF('Cenas aprēķins'!$H$22="Jā",D150/12,"")</f>
        <v>0</v>
      </c>
      <c r="I150" s="31" t="str">
        <f>IF('Cenas aprēķins'!$I$22="Jā",IFERROR(ROUND(J150/$H$142*$I$142,2),""),"")</f>
        <v/>
      </c>
      <c r="J150" s="220">
        <f t="shared" si="12"/>
        <v>0</v>
      </c>
      <c r="K150" s="40"/>
      <c r="L150" s="40"/>
      <c r="M150" s="40"/>
      <c r="N150" s="40"/>
    </row>
    <row r="151" spans="1:14" ht="15.6" outlineLevel="1" x14ac:dyDescent="0.3">
      <c r="A151" s="40"/>
      <c r="B151" s="109">
        <v>7</v>
      </c>
      <c r="C151" s="182"/>
      <c r="D151" s="217"/>
      <c r="E151" s="30">
        <f>IF('Cenas aprēķins'!$E$22="Jā",IFERROR(ROUND(J151/$H$142*$E$142,2),""),"")</f>
        <v>0</v>
      </c>
      <c r="F151" s="30">
        <f>IF('Cenas aprēķins'!$F$22="Jā",IFERROR(ROUND(J151/$H$142*$F$142,2),""),"")</f>
        <v>0</v>
      </c>
      <c r="G151" s="30">
        <f>IF('Cenas aprēķins'!$G$22="Jā",IFERROR(ROUND(J151/$H$142*$G$142,2),""),"")</f>
        <v>0</v>
      </c>
      <c r="H151" s="30">
        <f>IF('Cenas aprēķins'!$H$22="Jā",D151/12,"")</f>
        <v>0</v>
      </c>
      <c r="I151" s="31" t="str">
        <f>IF('Cenas aprēķins'!$I$22="Jā",IFERROR(ROUND(J151/$H$142*$I$142,2),""),"")</f>
        <v/>
      </c>
      <c r="J151" s="220">
        <f t="shared" si="12"/>
        <v>0</v>
      </c>
      <c r="K151" s="40"/>
      <c r="L151" s="40"/>
      <c r="M151" s="40"/>
      <c r="N151" s="40"/>
    </row>
    <row r="152" spans="1:14" ht="15.6" outlineLevel="1" x14ac:dyDescent="0.3">
      <c r="A152" s="40"/>
      <c r="B152" s="109">
        <v>8</v>
      </c>
      <c r="C152" s="182"/>
      <c r="D152" s="217"/>
      <c r="E152" s="30">
        <f>IF('Cenas aprēķins'!$E$22="Jā",IFERROR(ROUND(J152/$H$142*$E$142,2),""),"")</f>
        <v>0</v>
      </c>
      <c r="F152" s="30">
        <f>IF('Cenas aprēķins'!$F$22="Jā",IFERROR(ROUND(J152/$H$142*$F$142,2),""),"")</f>
        <v>0</v>
      </c>
      <c r="G152" s="30">
        <f>IF('Cenas aprēķins'!$G$22="Jā",IFERROR(ROUND(J152/$H$142*$G$142,2),""),"")</f>
        <v>0</v>
      </c>
      <c r="H152" s="30">
        <f>IF('Cenas aprēķins'!$H$22="Jā",D152/12,"")</f>
        <v>0</v>
      </c>
      <c r="I152" s="31" t="str">
        <f>IF('Cenas aprēķins'!$I$22="Jā",IFERROR(ROUND(J152/$H$142*$I$142,2),""),"")</f>
        <v/>
      </c>
      <c r="J152" s="220">
        <f t="shared" si="12"/>
        <v>0</v>
      </c>
      <c r="K152" s="40"/>
      <c r="L152" s="40"/>
      <c r="M152" s="40"/>
      <c r="N152" s="40"/>
    </row>
    <row r="153" spans="1:14" ht="15.6" outlineLevel="1" x14ac:dyDescent="0.3">
      <c r="A153" s="40"/>
      <c r="B153" s="109">
        <v>9</v>
      </c>
      <c r="C153" s="182"/>
      <c r="D153" s="217"/>
      <c r="E153" s="30">
        <f>IF('Cenas aprēķins'!$E$22="Jā",IFERROR(ROUND(J153/$H$142*$E$142,2),""),"")</f>
        <v>0</v>
      </c>
      <c r="F153" s="30">
        <f>IF('Cenas aprēķins'!$F$22="Jā",IFERROR(ROUND(J153/$H$142*$F$142,2),""),"")</f>
        <v>0</v>
      </c>
      <c r="G153" s="30">
        <f>IF('Cenas aprēķins'!$G$22="Jā",IFERROR(ROUND(J153/$H$142*$G$142,2),""),"")</f>
        <v>0</v>
      </c>
      <c r="H153" s="30">
        <f>IF('Cenas aprēķins'!$H$22="Jā",D153/12,"")</f>
        <v>0</v>
      </c>
      <c r="I153" s="31" t="str">
        <f>IF('Cenas aprēķins'!$I$22="Jā",IFERROR(ROUND(J153/$H$142*$I$142,2),""),"")</f>
        <v/>
      </c>
      <c r="J153" s="220">
        <f t="shared" si="12"/>
        <v>0</v>
      </c>
      <c r="K153" s="40"/>
      <c r="L153" s="40"/>
      <c r="M153" s="40"/>
      <c r="N153" s="40"/>
    </row>
    <row r="154" spans="1:14" ht="15.6" outlineLevel="1" collapsed="1" x14ac:dyDescent="0.3">
      <c r="A154" s="40"/>
      <c r="B154" s="109">
        <v>10</v>
      </c>
      <c r="C154" s="182"/>
      <c r="D154" s="217"/>
      <c r="E154" s="30">
        <f>IF('Cenas aprēķins'!$E$22="Jā",IFERROR(ROUND(J154/$H$142*$E$142,2),""),"")</f>
        <v>0</v>
      </c>
      <c r="F154" s="30">
        <f>IF('Cenas aprēķins'!$F$22="Jā",IFERROR(ROUND(J154/$H$142*$F$142,2),""),"")</f>
        <v>0</v>
      </c>
      <c r="G154" s="30">
        <f>IF('Cenas aprēķins'!$G$22="Jā",IFERROR(ROUND(J154/$H$142*$G$142,2),""),"")</f>
        <v>0</v>
      </c>
      <c r="H154" s="30">
        <f>IF('Cenas aprēķins'!$H$22="Jā",D154/12,"")</f>
        <v>0</v>
      </c>
      <c r="I154" s="31" t="str">
        <f>IF('Cenas aprēķins'!$I$22="Jā",IFERROR(ROUND(J154/$H$142*$I$142,2),""),"")</f>
        <v/>
      </c>
      <c r="J154" s="220">
        <f t="shared" si="12"/>
        <v>0</v>
      </c>
      <c r="K154" s="40"/>
      <c r="L154" s="40"/>
      <c r="M154" s="40"/>
      <c r="N154" s="40"/>
    </row>
    <row r="155" spans="1:14" ht="15.6" hidden="1" outlineLevel="2" x14ac:dyDescent="0.3">
      <c r="A155" s="40"/>
      <c r="B155" s="109">
        <v>11</v>
      </c>
      <c r="C155" s="182"/>
      <c r="D155" s="217"/>
      <c r="E155" s="30">
        <f>IF('Cenas aprēķins'!$E$22="Jā",IFERROR(ROUND(J155/$H$142*$E$142,2),""),"")</f>
        <v>0</v>
      </c>
      <c r="F155" s="30">
        <f>IF('Cenas aprēķins'!$F$22="Jā",IFERROR(ROUND(J155/$H$142*$F$142,2),""),"")</f>
        <v>0</v>
      </c>
      <c r="G155" s="30">
        <f>IF('Cenas aprēķins'!$G$22="Jā",IFERROR(ROUND(J155/$H$142*$G$142,2),""),"")</f>
        <v>0</v>
      </c>
      <c r="H155" s="30">
        <f>IF('Cenas aprēķins'!$H$22="Jā",D155/12,"")</f>
        <v>0</v>
      </c>
      <c r="I155" s="31" t="str">
        <f>IF('Cenas aprēķins'!$I$22="Jā",IFERROR(ROUND(J155/$H$142*$I$142,2),""),"")</f>
        <v/>
      </c>
      <c r="J155" s="220">
        <f t="shared" si="12"/>
        <v>0</v>
      </c>
      <c r="K155" s="40"/>
      <c r="L155" s="40"/>
      <c r="M155" s="40"/>
      <c r="N155" s="40"/>
    </row>
    <row r="156" spans="1:14" ht="15.6" hidden="1" outlineLevel="2" x14ac:dyDescent="0.3">
      <c r="A156" s="40"/>
      <c r="B156" s="109">
        <v>12</v>
      </c>
      <c r="C156" s="182"/>
      <c r="D156" s="217"/>
      <c r="E156" s="30">
        <f>IF('Cenas aprēķins'!$E$22="Jā",IFERROR(ROUND(J156/$H$142*$E$142,2),""),"")</f>
        <v>0</v>
      </c>
      <c r="F156" s="30">
        <f>IF('Cenas aprēķins'!$F$22="Jā",IFERROR(ROUND(J156/$H$142*$F$142,2),""),"")</f>
        <v>0</v>
      </c>
      <c r="G156" s="30">
        <f>IF('Cenas aprēķins'!$G$22="Jā",IFERROR(ROUND(J156/$H$142*$G$142,2),""),"")</f>
        <v>0</v>
      </c>
      <c r="H156" s="30">
        <f>IF('Cenas aprēķins'!$H$22="Jā",D156/12,"")</f>
        <v>0</v>
      </c>
      <c r="I156" s="31" t="str">
        <f>IF('Cenas aprēķins'!$I$22="Jā",IFERROR(ROUND(J156/$H$142*$I$142,2),""),"")</f>
        <v/>
      </c>
      <c r="J156" s="220">
        <f t="shared" si="12"/>
        <v>0</v>
      </c>
      <c r="K156" s="40"/>
      <c r="L156" s="40"/>
      <c r="M156" s="40"/>
      <c r="N156" s="40"/>
    </row>
    <row r="157" spans="1:14" ht="15.6" hidden="1" outlineLevel="2" x14ac:dyDescent="0.3">
      <c r="A157" s="40"/>
      <c r="B157" s="109">
        <v>13</v>
      </c>
      <c r="C157" s="182"/>
      <c r="D157" s="217"/>
      <c r="E157" s="30">
        <f>IF('Cenas aprēķins'!$E$22="Jā",IFERROR(ROUND(J157/$H$142*$E$142,2),""),"")</f>
        <v>0</v>
      </c>
      <c r="F157" s="30">
        <f>IF('Cenas aprēķins'!$F$22="Jā",IFERROR(ROUND(J157/$H$142*$F$142,2),""),"")</f>
        <v>0</v>
      </c>
      <c r="G157" s="30">
        <f>IF('Cenas aprēķins'!$G$22="Jā",IFERROR(ROUND(J157/$H$142*$G$142,2),""),"")</f>
        <v>0</v>
      </c>
      <c r="H157" s="30">
        <f>IF('Cenas aprēķins'!$H$22="Jā",D157/12,"")</f>
        <v>0</v>
      </c>
      <c r="I157" s="31" t="str">
        <f>IF('Cenas aprēķins'!$I$22="Jā",IFERROR(ROUND(J157/$H$142*$I$142,2),""),"")</f>
        <v/>
      </c>
      <c r="J157" s="220">
        <f t="shared" si="12"/>
        <v>0</v>
      </c>
      <c r="K157" s="40"/>
      <c r="L157" s="40"/>
      <c r="M157" s="40"/>
      <c r="N157" s="40"/>
    </row>
    <row r="158" spans="1:14" ht="15.6" hidden="1" outlineLevel="2" x14ac:dyDescent="0.3">
      <c r="A158" s="40"/>
      <c r="B158" s="109">
        <v>14</v>
      </c>
      <c r="C158" s="182"/>
      <c r="D158" s="217"/>
      <c r="E158" s="30">
        <f>IF('Cenas aprēķins'!$E$22="Jā",IFERROR(ROUND(J158/$H$142*$E$142,2),""),"")</f>
        <v>0</v>
      </c>
      <c r="F158" s="30">
        <f>IF('Cenas aprēķins'!$F$22="Jā",IFERROR(ROUND(J158/$H$142*$F$142,2),""),"")</f>
        <v>0</v>
      </c>
      <c r="G158" s="30">
        <f>IF('Cenas aprēķins'!$G$22="Jā",IFERROR(ROUND(J158/$H$142*$G$142,2),""),"")</f>
        <v>0</v>
      </c>
      <c r="H158" s="30">
        <f>IF('Cenas aprēķins'!$H$22="Jā",D158/12,"")</f>
        <v>0</v>
      </c>
      <c r="I158" s="31" t="str">
        <f>IF('Cenas aprēķins'!$I$22="Jā",IFERROR(ROUND(J158/$H$142*$I$142,2),""),"")</f>
        <v/>
      </c>
      <c r="J158" s="220">
        <f t="shared" si="12"/>
        <v>0</v>
      </c>
      <c r="K158" s="40"/>
      <c r="L158" s="40"/>
      <c r="M158" s="40"/>
      <c r="N158" s="40"/>
    </row>
    <row r="159" spans="1:14" ht="15.6" hidden="1" outlineLevel="2" x14ac:dyDescent="0.3">
      <c r="A159" s="40"/>
      <c r="B159" s="109">
        <v>15</v>
      </c>
      <c r="C159" s="182"/>
      <c r="D159" s="217"/>
      <c r="E159" s="30">
        <f>IF('Cenas aprēķins'!$E$22="Jā",IFERROR(ROUND(J159/$H$142*$E$142,2),""),"")</f>
        <v>0</v>
      </c>
      <c r="F159" s="30">
        <f>IF('Cenas aprēķins'!$F$22="Jā",IFERROR(ROUND(J159/$H$142*$F$142,2),""),"")</f>
        <v>0</v>
      </c>
      <c r="G159" s="30">
        <f>IF('Cenas aprēķins'!$G$22="Jā",IFERROR(ROUND(J159/$H$142*$G$142,2),""),"")</f>
        <v>0</v>
      </c>
      <c r="H159" s="30">
        <f>IF('Cenas aprēķins'!$H$22="Jā",D159/12,"")</f>
        <v>0</v>
      </c>
      <c r="I159" s="31" t="str">
        <f>IF('Cenas aprēķins'!$I$22="Jā",IFERROR(ROUND(J159/$H$142*$I$142,2),""),"")</f>
        <v/>
      </c>
      <c r="J159" s="220">
        <f t="shared" si="12"/>
        <v>0</v>
      </c>
      <c r="K159" s="40"/>
      <c r="L159" s="40"/>
      <c r="M159" s="40"/>
      <c r="N159" s="40"/>
    </row>
    <row r="160" spans="1:14" ht="15.6" hidden="1" outlineLevel="2" x14ac:dyDescent="0.3">
      <c r="A160" s="40"/>
      <c r="B160" s="109">
        <v>16</v>
      </c>
      <c r="C160" s="182"/>
      <c r="D160" s="217"/>
      <c r="E160" s="30">
        <f>IF('Cenas aprēķins'!$E$22="Jā",IFERROR(ROUND(J160/$H$142*$E$142,2),""),"")</f>
        <v>0</v>
      </c>
      <c r="F160" s="30">
        <f>IF('Cenas aprēķins'!$F$22="Jā",IFERROR(ROUND(J160/$H$142*$F$142,2),""),"")</f>
        <v>0</v>
      </c>
      <c r="G160" s="30">
        <f>IF('Cenas aprēķins'!$G$22="Jā",IFERROR(ROUND(J160/$H$142*$G$142,2),""),"")</f>
        <v>0</v>
      </c>
      <c r="H160" s="30">
        <f>IF('Cenas aprēķins'!$H$22="Jā",D160/12,"")</f>
        <v>0</v>
      </c>
      <c r="I160" s="31" t="str">
        <f>IF('Cenas aprēķins'!$I$22="Jā",IFERROR(ROUND(J160/$H$142*$I$142,2),""),"")</f>
        <v/>
      </c>
      <c r="J160" s="220">
        <f t="shared" si="12"/>
        <v>0</v>
      </c>
      <c r="K160" s="40"/>
      <c r="L160" s="40"/>
      <c r="M160" s="40"/>
      <c r="N160" s="40"/>
    </row>
    <row r="161" spans="1:15" ht="15.6" hidden="1" outlineLevel="2" x14ac:dyDescent="0.3">
      <c r="A161" s="40"/>
      <c r="B161" s="109">
        <v>17</v>
      </c>
      <c r="C161" s="182"/>
      <c r="D161" s="217"/>
      <c r="E161" s="30">
        <f>IF('Cenas aprēķins'!$E$22="Jā",IFERROR(ROUND(J161/$H$142*$E$142,2),""),"")</f>
        <v>0</v>
      </c>
      <c r="F161" s="30">
        <f>IF('Cenas aprēķins'!$F$22="Jā",IFERROR(ROUND(J161/$H$142*$F$142,2),""),"")</f>
        <v>0</v>
      </c>
      <c r="G161" s="30">
        <f>IF('Cenas aprēķins'!$G$22="Jā",IFERROR(ROUND(J161/$H$142*$G$142,2),""),"")</f>
        <v>0</v>
      </c>
      <c r="H161" s="30">
        <f>IF('Cenas aprēķins'!$H$22="Jā",D161/12,"")</f>
        <v>0</v>
      </c>
      <c r="I161" s="31" t="str">
        <f>IF('Cenas aprēķins'!$I$22="Jā",IFERROR(ROUND(J161/$H$142*$I$142,2),""),"")</f>
        <v/>
      </c>
      <c r="J161" s="220">
        <f t="shared" si="12"/>
        <v>0</v>
      </c>
      <c r="K161" s="40"/>
      <c r="L161" s="40"/>
      <c r="M161" s="40"/>
      <c r="N161" s="40"/>
    </row>
    <row r="162" spans="1:15" ht="15.6" hidden="1" outlineLevel="2" x14ac:dyDescent="0.3">
      <c r="A162" s="40"/>
      <c r="B162" s="109">
        <v>18</v>
      </c>
      <c r="C162" s="182"/>
      <c r="D162" s="217"/>
      <c r="E162" s="30">
        <f>IF('Cenas aprēķins'!$E$22="Jā",IFERROR(ROUND(J162/$H$142*$E$142,2),""),"")</f>
        <v>0</v>
      </c>
      <c r="F162" s="30">
        <f>IF('Cenas aprēķins'!$F$22="Jā",IFERROR(ROUND(J162/$H$142*$F$142,2),""),"")</f>
        <v>0</v>
      </c>
      <c r="G162" s="30">
        <f>IF('Cenas aprēķins'!$G$22="Jā",IFERROR(ROUND(J162/$H$142*$G$142,2),""),"")</f>
        <v>0</v>
      </c>
      <c r="H162" s="30">
        <f>IF('Cenas aprēķins'!$H$22="Jā",D162/12,"")</f>
        <v>0</v>
      </c>
      <c r="I162" s="31" t="str">
        <f>IF('Cenas aprēķins'!$I$22="Jā",IFERROR(ROUND(J162/$H$142*$I$142,2),""),"")</f>
        <v/>
      </c>
      <c r="J162" s="220">
        <f t="shared" si="12"/>
        <v>0</v>
      </c>
      <c r="K162" s="40"/>
      <c r="L162" s="40"/>
      <c r="M162" s="40"/>
      <c r="N162" s="40"/>
    </row>
    <row r="163" spans="1:15" ht="15.6" hidden="1" outlineLevel="2" x14ac:dyDescent="0.3">
      <c r="A163" s="40"/>
      <c r="B163" s="109">
        <v>19</v>
      </c>
      <c r="C163" s="182"/>
      <c r="D163" s="217"/>
      <c r="E163" s="30">
        <f>IF('Cenas aprēķins'!$E$22="Jā",IFERROR(ROUND(J163/$H$142*$E$142,2),""),"")</f>
        <v>0</v>
      </c>
      <c r="F163" s="30">
        <f>IF('Cenas aprēķins'!$F$22="Jā",IFERROR(ROUND(J163/$H$142*$F$142,2),""),"")</f>
        <v>0</v>
      </c>
      <c r="G163" s="30">
        <f>IF('Cenas aprēķins'!$G$22="Jā",IFERROR(ROUND(J163/$H$142*$G$142,2),""),"")</f>
        <v>0</v>
      </c>
      <c r="H163" s="30">
        <f>IF('Cenas aprēķins'!$H$22="Jā",D163/12,"")</f>
        <v>0</v>
      </c>
      <c r="I163" s="31" t="str">
        <f>IF('Cenas aprēķins'!$I$22="Jā",IFERROR(ROUND(J163/$H$142*$I$142,2),""),"")</f>
        <v/>
      </c>
      <c r="J163" s="220">
        <f t="shared" si="12"/>
        <v>0</v>
      </c>
      <c r="K163" s="40"/>
      <c r="L163" s="40"/>
      <c r="M163" s="40"/>
      <c r="N163" s="40"/>
    </row>
    <row r="164" spans="1:15" ht="16.2" hidden="1" outlineLevel="2" thickBot="1" x14ac:dyDescent="0.35">
      <c r="A164" s="40"/>
      <c r="B164" s="110">
        <v>20</v>
      </c>
      <c r="C164" s="185"/>
      <c r="D164" s="78"/>
      <c r="E164" s="33">
        <f>IF('Cenas aprēķins'!$E$22="Jā",IFERROR(ROUND(J164/$H$142*$E$142,2),""),"")</f>
        <v>0</v>
      </c>
      <c r="F164" s="33">
        <f>IF('Cenas aprēķins'!$F$22="Jā",IFERROR(ROUND(J164/$H$142*$F$142,2),""),"")</f>
        <v>0</v>
      </c>
      <c r="G164" s="33">
        <f>IF('Cenas aprēķins'!$G$22="Jā",IFERROR(ROUND(J164/$H$142*$G$142,2),""),"")</f>
        <v>0</v>
      </c>
      <c r="H164" s="33">
        <f>IF('Cenas aprēķins'!$H$22="Jā",D164/12,"")</f>
        <v>0</v>
      </c>
      <c r="I164" s="34" t="str">
        <f>IF('Cenas aprēķins'!$I$22="Jā",IFERROR(ROUND(J164/$H$142*$I$142,2),""),"")</f>
        <v/>
      </c>
      <c r="J164" s="220">
        <f t="shared" si="12"/>
        <v>0</v>
      </c>
      <c r="K164" s="40"/>
      <c r="L164" s="40"/>
      <c r="M164" s="40"/>
      <c r="N164" s="40"/>
    </row>
    <row r="165" spans="1:15" ht="15.6" x14ac:dyDescent="0.3">
      <c r="A165" s="40"/>
      <c r="B165" s="40"/>
      <c r="C165" s="40"/>
      <c r="D165" s="40"/>
      <c r="E165" s="40"/>
      <c r="F165" s="40"/>
      <c r="G165" s="40"/>
      <c r="H165" s="40"/>
      <c r="I165" s="40"/>
      <c r="J165" s="40"/>
      <c r="K165" s="40"/>
      <c r="L165" s="40"/>
      <c r="M165" s="40"/>
      <c r="N165" s="40"/>
    </row>
    <row r="166" spans="1:15" ht="17.399999999999999" x14ac:dyDescent="0.3">
      <c r="A166" s="40"/>
      <c r="B166" s="129" t="s">
        <v>263</v>
      </c>
      <c r="C166" s="130"/>
      <c r="D166" s="130"/>
      <c r="E166" s="130"/>
      <c r="F166" s="130"/>
      <c r="G166" s="130"/>
      <c r="H166" s="130"/>
      <c r="I166" s="40"/>
      <c r="J166" s="40"/>
      <c r="K166" s="40"/>
      <c r="L166" s="40"/>
      <c r="M166" s="40"/>
      <c r="N166" s="40"/>
    </row>
    <row r="167" spans="1:15" ht="16.2" thickBot="1" x14ac:dyDescent="0.35">
      <c r="A167" s="40"/>
      <c r="B167" s="40"/>
      <c r="C167" s="40"/>
      <c r="D167" s="40"/>
      <c r="E167" s="40"/>
      <c r="F167" s="40"/>
      <c r="G167" s="40"/>
      <c r="H167" s="40"/>
      <c r="I167" s="40"/>
      <c r="J167" s="40"/>
      <c r="K167" s="40"/>
      <c r="L167" s="40"/>
      <c r="M167" s="40"/>
      <c r="N167" s="40"/>
    </row>
    <row r="168" spans="1:15" ht="16.2" thickBot="1" x14ac:dyDescent="0.35">
      <c r="A168" s="40"/>
      <c r="B168" s="40"/>
      <c r="C168" s="40"/>
      <c r="D168" s="40"/>
      <c r="E168" s="40"/>
      <c r="F168" s="40"/>
      <c r="G168" s="40"/>
      <c r="H168" s="197" t="str">
        <f>'Cenas aprēķins'!E20</f>
        <v>Stunda</v>
      </c>
      <c r="I168" s="197" t="str">
        <f>'Cenas aprēķins'!F20</f>
        <v>Diena</v>
      </c>
      <c r="J168" s="197" t="str">
        <f>'Cenas aprēķins'!G20</f>
        <v>Diennakts</v>
      </c>
      <c r="K168" s="197" t="str">
        <f>'Cenas aprēķins'!H20</f>
        <v>Mēnesis</v>
      </c>
      <c r="L168" s="198" t="str">
        <f>'Cenas aprēķins'!I20</f>
        <v>Reize</v>
      </c>
      <c r="M168" s="40"/>
      <c r="N168" s="40"/>
    </row>
    <row r="169" spans="1:15" ht="16.2" thickBot="1" x14ac:dyDescent="0.35">
      <c r="A169" s="40"/>
      <c r="B169" s="40"/>
      <c r="C169" s="40"/>
      <c r="D169" s="40"/>
      <c r="E169" s="40"/>
      <c r="F169" s="40"/>
      <c r="G169" s="40"/>
      <c r="H169" s="197">
        <f>'Cenas aprēķins'!E21</f>
        <v>1</v>
      </c>
      <c r="I169" s="197">
        <f>'Cenas aprēķins'!F21</f>
        <v>8</v>
      </c>
      <c r="J169" s="197">
        <f>'Cenas aprēķins'!G21</f>
        <v>24</v>
      </c>
      <c r="K169" s="197">
        <f>'Cenas aprēķins'!H21</f>
        <v>167</v>
      </c>
      <c r="L169" s="198">
        <f>'Cenas aprēķins'!I21</f>
        <v>0</v>
      </c>
      <c r="M169" s="40"/>
      <c r="N169" s="40"/>
    </row>
    <row r="170" spans="1:15" ht="18" thickBot="1" x14ac:dyDescent="0.35">
      <c r="A170" s="40"/>
      <c r="B170" s="40"/>
      <c r="C170" s="40"/>
      <c r="D170" s="40"/>
      <c r="E170" s="40"/>
      <c r="F170" s="40"/>
      <c r="G170" s="147" t="s">
        <v>273</v>
      </c>
      <c r="H170" s="44">
        <f>SUM(J177:J326)</f>
        <v>0</v>
      </c>
      <c r="I170" s="45">
        <f t="shared" ref="I170:L170" si="13">SUM(K177:K326)</f>
        <v>0</v>
      </c>
      <c r="J170" s="45">
        <f t="shared" si="13"/>
        <v>0</v>
      </c>
      <c r="K170" s="45">
        <f t="shared" si="13"/>
        <v>0</v>
      </c>
      <c r="L170" s="46">
        <f t="shared" si="13"/>
        <v>0</v>
      </c>
      <c r="M170" s="40"/>
      <c r="N170" s="40"/>
    </row>
    <row r="171" spans="1:15" ht="16.2" thickBot="1" x14ac:dyDescent="0.35">
      <c r="A171" s="40"/>
      <c r="B171" s="40"/>
      <c r="C171" s="40"/>
      <c r="D171" s="40"/>
      <c r="E171" s="40"/>
      <c r="F171" s="40"/>
      <c r="G171" s="40"/>
      <c r="H171" s="40"/>
      <c r="I171" s="40"/>
      <c r="J171" s="40"/>
      <c r="K171" s="40"/>
      <c r="L171" s="40"/>
      <c r="M171" s="40"/>
      <c r="N171" s="40"/>
    </row>
    <row r="172" spans="1:15" ht="15.6" x14ac:dyDescent="0.3">
      <c r="A172" s="40"/>
      <c r="B172" s="383" t="s">
        <v>65</v>
      </c>
      <c r="C172" s="361" t="s">
        <v>266</v>
      </c>
      <c r="D172" s="361" t="s">
        <v>130</v>
      </c>
      <c r="E172" s="361" t="s">
        <v>91</v>
      </c>
      <c r="F172" s="361" t="s">
        <v>131</v>
      </c>
      <c r="G172" s="361" t="s">
        <v>132</v>
      </c>
      <c r="H172" s="361" t="s">
        <v>133</v>
      </c>
      <c r="I172" s="361" t="s">
        <v>134</v>
      </c>
      <c r="J172" s="387" t="s">
        <v>234</v>
      </c>
      <c r="K172" s="387"/>
      <c r="L172" s="387"/>
      <c r="M172" s="387"/>
      <c r="N172" s="388"/>
    </row>
    <row r="173" spans="1:15" ht="15.6" x14ac:dyDescent="0.3">
      <c r="A173" s="40"/>
      <c r="B173" s="389"/>
      <c r="C173" s="386"/>
      <c r="D173" s="386"/>
      <c r="E173" s="386"/>
      <c r="F173" s="386"/>
      <c r="G173" s="386"/>
      <c r="H173" s="386"/>
      <c r="I173" s="386"/>
      <c r="J173" s="203" t="str">
        <f>'Cenas aprēķins'!E20</f>
        <v>Stunda</v>
      </c>
      <c r="K173" s="203" t="str">
        <f>'Cenas aprēķins'!F20</f>
        <v>Diena</v>
      </c>
      <c r="L173" s="203" t="str">
        <f>'Cenas aprēķins'!G20</f>
        <v>Diennakts</v>
      </c>
      <c r="M173" s="203" t="str">
        <f>'Cenas aprēķins'!H20</f>
        <v>Mēnesis</v>
      </c>
      <c r="N173" s="204" t="str">
        <f>'Cenas aprēķins'!I20</f>
        <v>Reize</v>
      </c>
    </row>
    <row r="174" spans="1:15" ht="28.95" customHeight="1" x14ac:dyDescent="0.3">
      <c r="A174" s="40"/>
      <c r="B174" s="389"/>
      <c r="C174" s="386"/>
      <c r="D174" s="386"/>
      <c r="E174" s="386"/>
      <c r="F174" s="386"/>
      <c r="G174" s="386"/>
      <c r="H174" s="386"/>
      <c r="I174" s="386"/>
      <c r="J174" s="203">
        <f>'Cenas aprēķins'!E21</f>
        <v>1</v>
      </c>
      <c r="K174" s="203">
        <f>'Cenas aprēķins'!F21</f>
        <v>8</v>
      </c>
      <c r="L174" s="203">
        <f>'Cenas aprēķins'!G21</f>
        <v>24</v>
      </c>
      <c r="M174" s="203">
        <f>'Cenas aprēķins'!H21</f>
        <v>167</v>
      </c>
      <c r="N174" s="204">
        <f>'Cenas aprēķins'!I21</f>
        <v>0</v>
      </c>
    </row>
    <row r="175" spans="1:15" ht="16.2" thickBot="1" x14ac:dyDescent="0.35">
      <c r="A175" s="40"/>
      <c r="B175" s="228">
        <v>1</v>
      </c>
      <c r="C175" s="229">
        <v>2</v>
      </c>
      <c r="D175" s="229">
        <v>3</v>
      </c>
      <c r="E175" s="229">
        <v>4</v>
      </c>
      <c r="F175" s="229">
        <v>5</v>
      </c>
      <c r="G175" s="229">
        <v>6</v>
      </c>
      <c r="H175" s="229">
        <v>7</v>
      </c>
      <c r="I175" s="229">
        <v>8</v>
      </c>
      <c r="J175" s="229">
        <v>9</v>
      </c>
      <c r="K175" s="229">
        <v>10</v>
      </c>
      <c r="L175" s="229">
        <v>11</v>
      </c>
      <c r="M175" s="229">
        <v>12</v>
      </c>
      <c r="N175" s="230">
        <v>13</v>
      </c>
      <c r="O175" s="223"/>
    </row>
    <row r="176" spans="1:15" ht="15.6" outlineLevel="1" x14ac:dyDescent="0.3">
      <c r="A176" s="40"/>
      <c r="B176" s="172">
        <v>0</v>
      </c>
      <c r="C176" s="173" t="s">
        <v>138</v>
      </c>
      <c r="D176" s="173" t="s">
        <v>137</v>
      </c>
      <c r="E176" s="208" t="s">
        <v>112</v>
      </c>
      <c r="F176" s="60">
        <v>398.09</v>
      </c>
      <c r="G176" s="173">
        <v>1</v>
      </c>
      <c r="H176" s="60">
        <f>F176*G176</f>
        <v>398.09</v>
      </c>
      <c r="I176" s="173">
        <v>5</v>
      </c>
      <c r="J176" s="60">
        <f>IF('Cenas aprēķins'!$E$22="Jā",IFERROR(ROUND(O176/$M$174*$J$174,2),""),"")</f>
        <v>0.04</v>
      </c>
      <c r="K176" s="60">
        <f>IF('Cenas aprēķins'!$F$22="Jā",IFERROR(ROUND(O176/$M$174*$K$174,2),""),"")</f>
        <v>0.32</v>
      </c>
      <c r="L176" s="60">
        <f>IF('Cenas aprēķins'!$G$22="Jā",IFERROR(ROUND(O176/$M$174*$L$174,2),""),"")</f>
        <v>0.95</v>
      </c>
      <c r="M176" s="60">
        <f>IF('Cenas aprēķins'!$H$22="Jā",IFERROR(ROUND(H176/I176/12,2),""),"")</f>
        <v>6.63</v>
      </c>
      <c r="N176" s="47" t="str">
        <f>IF('Cenas aprēķins'!$I$22="Jā",IFERROR(ROUND(O176/$M$174*$N$174,2),""),"")</f>
        <v/>
      </c>
      <c r="O176" s="223">
        <f>IFERROR(ROUND(H176/I176/12,2),"")</f>
        <v>6.63</v>
      </c>
    </row>
    <row r="177" spans="1:15" ht="15.6" outlineLevel="1" x14ac:dyDescent="0.3">
      <c r="A177" s="40"/>
      <c r="B177" s="109">
        <v>1</v>
      </c>
      <c r="C177" s="182"/>
      <c r="D177" s="182"/>
      <c r="E177" s="218"/>
      <c r="F177" s="217"/>
      <c r="G177" s="182"/>
      <c r="H177" s="30">
        <f t="shared" ref="H177:H240" si="14">F177*G177</f>
        <v>0</v>
      </c>
      <c r="I177" s="182"/>
      <c r="J177" s="30" t="str">
        <f>IF('Cenas aprēķins'!$E$22="Jā",IFERROR(ROUND(O177/$M$174*$J$174,2),""),"")</f>
        <v/>
      </c>
      <c r="K177" s="30" t="str">
        <f>IF('Cenas aprēķins'!$F$22="Jā",IFERROR(ROUND(O177/$M$174*$K$174,2),""),"")</f>
        <v/>
      </c>
      <c r="L177" s="30" t="str">
        <f>IF('Cenas aprēķins'!$G$22="Jā",IFERROR(ROUND(O177/$M$174*$L$174,2),""),"")</f>
        <v/>
      </c>
      <c r="M177" s="30" t="str">
        <f>IF('Cenas aprēķins'!$H$22="Jā",IFERROR(ROUND(H177/I177/12,2),""),"")</f>
        <v/>
      </c>
      <c r="N177" s="31" t="str">
        <f>IF('Cenas aprēķins'!$I$22="Jā",IFERROR(ROUND(O177/$M$174*$N$174,2),""),"")</f>
        <v/>
      </c>
      <c r="O177" s="223" t="str">
        <f t="shared" ref="O177:O240" si="15">IFERROR(ROUND(H177/I177/12,2),"")</f>
        <v/>
      </c>
    </row>
    <row r="178" spans="1:15" ht="15.6" outlineLevel="1" x14ac:dyDescent="0.3">
      <c r="A178" s="40"/>
      <c r="B178" s="109">
        <v>2</v>
      </c>
      <c r="C178" s="182"/>
      <c r="D178" s="182"/>
      <c r="E178" s="218"/>
      <c r="F178" s="217"/>
      <c r="G178" s="182"/>
      <c r="H178" s="30">
        <f t="shared" si="14"/>
        <v>0</v>
      </c>
      <c r="I178" s="182"/>
      <c r="J178" s="30" t="str">
        <f>IF('Cenas aprēķins'!$E$22="Jā",IFERROR(ROUND(O178/$M$174*$J$174,2),""),"")</f>
        <v/>
      </c>
      <c r="K178" s="30" t="str">
        <f>IF('Cenas aprēķins'!$F$22="Jā",IFERROR(ROUND(O178/$M$174*$K$174,2),""),"")</f>
        <v/>
      </c>
      <c r="L178" s="30" t="str">
        <f>IF('Cenas aprēķins'!$G$22="Jā",IFERROR(ROUND(O178/$M$174*$L$174,2),""),"")</f>
        <v/>
      </c>
      <c r="M178" s="30" t="str">
        <f>IF('Cenas aprēķins'!$H$22="Jā",IFERROR(ROUND(H178/I178/12,2),""),"")</f>
        <v/>
      </c>
      <c r="N178" s="31" t="str">
        <f>IF('Cenas aprēķins'!$I$22="Jā",IFERROR(ROUND(O178/$M$174*$N$174,2),""),"")</f>
        <v/>
      </c>
      <c r="O178" s="223" t="str">
        <f t="shared" si="15"/>
        <v/>
      </c>
    </row>
    <row r="179" spans="1:15" ht="15.6" outlineLevel="1" x14ac:dyDescent="0.3">
      <c r="A179" s="40"/>
      <c r="B179" s="109">
        <v>3</v>
      </c>
      <c r="C179" s="182"/>
      <c r="D179" s="182"/>
      <c r="E179" s="218"/>
      <c r="F179" s="217"/>
      <c r="G179" s="182"/>
      <c r="H179" s="30">
        <f t="shared" si="14"/>
        <v>0</v>
      </c>
      <c r="I179" s="182"/>
      <c r="J179" s="30" t="str">
        <f>IF('Cenas aprēķins'!$E$22="Jā",IFERROR(ROUND(O179/$M$174*$J$174,2),""),"")</f>
        <v/>
      </c>
      <c r="K179" s="30" t="str">
        <f>IF('Cenas aprēķins'!$F$22="Jā",IFERROR(ROUND(O179/$M$174*$K$174,2),""),"")</f>
        <v/>
      </c>
      <c r="L179" s="30" t="str">
        <f>IF('Cenas aprēķins'!$G$22="Jā",IFERROR(ROUND(O179/$M$174*$L$174,2),""),"")</f>
        <v/>
      </c>
      <c r="M179" s="30" t="str">
        <f>IF('Cenas aprēķins'!$H$22="Jā",IFERROR(ROUND(H179/I179/12,2),""),"")</f>
        <v/>
      </c>
      <c r="N179" s="31" t="str">
        <f>IF('Cenas aprēķins'!$I$22="Jā",IFERROR(ROUND(O179/$M$174*$N$174,2),""),"")</f>
        <v/>
      </c>
      <c r="O179" s="223" t="str">
        <f t="shared" si="15"/>
        <v/>
      </c>
    </row>
    <row r="180" spans="1:15" ht="15.6" outlineLevel="1" x14ac:dyDescent="0.3">
      <c r="A180" s="40"/>
      <c r="B180" s="109">
        <v>4</v>
      </c>
      <c r="C180" s="182"/>
      <c r="D180" s="182"/>
      <c r="E180" s="218"/>
      <c r="F180" s="217"/>
      <c r="G180" s="182"/>
      <c r="H180" s="30">
        <f t="shared" si="14"/>
        <v>0</v>
      </c>
      <c r="I180" s="182"/>
      <c r="J180" s="30" t="str">
        <f>IF('Cenas aprēķins'!$E$22="Jā",IFERROR(ROUND(O180/$M$174*$J$174,2),""),"")</f>
        <v/>
      </c>
      <c r="K180" s="30" t="str">
        <f>IF('Cenas aprēķins'!$F$22="Jā",IFERROR(ROUND(O180/$M$174*$K$174,2),""),"")</f>
        <v/>
      </c>
      <c r="L180" s="30" t="str">
        <f>IF('Cenas aprēķins'!$G$22="Jā",IFERROR(ROUND(O180/$M$174*$L$174,2),""),"")</f>
        <v/>
      </c>
      <c r="M180" s="30" t="str">
        <f>IF('Cenas aprēķins'!$H$22="Jā",IFERROR(ROUND(H180/I180/12,2),""),"")</f>
        <v/>
      </c>
      <c r="N180" s="31" t="str">
        <f>IF('Cenas aprēķins'!$I$22="Jā",IFERROR(ROUND(O180/$M$174*$N$174,2),""),"")</f>
        <v/>
      </c>
      <c r="O180" s="223" t="str">
        <f t="shared" si="15"/>
        <v/>
      </c>
    </row>
    <row r="181" spans="1:15" ht="15.6" outlineLevel="1" x14ac:dyDescent="0.3">
      <c r="A181" s="40"/>
      <c r="B181" s="109">
        <v>5</v>
      </c>
      <c r="C181" s="182"/>
      <c r="D181" s="182"/>
      <c r="E181" s="218"/>
      <c r="F181" s="217"/>
      <c r="G181" s="182"/>
      <c r="H181" s="30">
        <f t="shared" si="14"/>
        <v>0</v>
      </c>
      <c r="I181" s="182"/>
      <c r="J181" s="30" t="str">
        <f>IF('Cenas aprēķins'!$E$22="Jā",IFERROR(ROUND(O181/$M$174*$J$174,2),""),"")</f>
        <v/>
      </c>
      <c r="K181" s="30" t="str">
        <f>IF('Cenas aprēķins'!$F$22="Jā",IFERROR(ROUND(O181/$M$174*$K$174,2),""),"")</f>
        <v/>
      </c>
      <c r="L181" s="30" t="str">
        <f>IF('Cenas aprēķins'!$G$22="Jā",IFERROR(ROUND(O181/$M$174*$L$174,2),""),"")</f>
        <v/>
      </c>
      <c r="M181" s="30" t="str">
        <f>IF('Cenas aprēķins'!$H$22="Jā",IFERROR(ROUND(H181/I181/12,2),""),"")</f>
        <v/>
      </c>
      <c r="N181" s="31" t="str">
        <f>IF('Cenas aprēķins'!$I$22="Jā",IFERROR(ROUND(O181/$M$174*$N$174,2),""),"")</f>
        <v/>
      </c>
      <c r="O181" s="223" t="str">
        <f t="shared" si="15"/>
        <v/>
      </c>
    </row>
    <row r="182" spans="1:15" ht="15.6" outlineLevel="1" x14ac:dyDescent="0.3">
      <c r="A182" s="40"/>
      <c r="B182" s="109">
        <v>6</v>
      </c>
      <c r="C182" s="182"/>
      <c r="D182" s="182"/>
      <c r="E182" s="218"/>
      <c r="F182" s="217"/>
      <c r="G182" s="182"/>
      <c r="H182" s="30">
        <f t="shared" si="14"/>
        <v>0</v>
      </c>
      <c r="I182" s="182"/>
      <c r="J182" s="30" t="str">
        <f>IF('Cenas aprēķins'!$E$22="Jā",IFERROR(ROUND(O182/$M$174*$J$174,2),""),"")</f>
        <v/>
      </c>
      <c r="K182" s="30" t="str">
        <f>IF('Cenas aprēķins'!$F$22="Jā",IFERROR(ROUND(O182/$M$174*$K$174,2),""),"")</f>
        <v/>
      </c>
      <c r="L182" s="30" t="str">
        <f>IF('Cenas aprēķins'!$G$22="Jā",IFERROR(ROUND(O182/$M$174*$L$174,2),""),"")</f>
        <v/>
      </c>
      <c r="M182" s="30" t="str">
        <f>IF('Cenas aprēķins'!$H$22="Jā",IFERROR(ROUND(H182/I182/12,2),""),"")</f>
        <v/>
      </c>
      <c r="N182" s="31" t="str">
        <f>IF('Cenas aprēķins'!$I$22="Jā",IFERROR(ROUND(O182/$M$174*$N$174,2),""),"")</f>
        <v/>
      </c>
      <c r="O182" s="223" t="str">
        <f t="shared" si="15"/>
        <v/>
      </c>
    </row>
    <row r="183" spans="1:15" ht="15.6" outlineLevel="1" x14ac:dyDescent="0.3">
      <c r="A183" s="40"/>
      <c r="B183" s="109">
        <v>7</v>
      </c>
      <c r="C183" s="182"/>
      <c r="D183" s="182"/>
      <c r="E183" s="218"/>
      <c r="F183" s="217"/>
      <c r="G183" s="182"/>
      <c r="H183" s="30">
        <f t="shared" si="14"/>
        <v>0</v>
      </c>
      <c r="I183" s="182"/>
      <c r="J183" s="30" t="str">
        <f>IF('Cenas aprēķins'!$E$22="Jā",IFERROR(ROUND(O183/$M$174*$J$174,2),""),"")</f>
        <v/>
      </c>
      <c r="K183" s="30" t="str">
        <f>IF('Cenas aprēķins'!$F$22="Jā",IFERROR(ROUND(O183/$M$174*$K$174,2),""),"")</f>
        <v/>
      </c>
      <c r="L183" s="30" t="str">
        <f>IF('Cenas aprēķins'!$G$22="Jā",IFERROR(ROUND(O183/$M$174*$L$174,2),""),"")</f>
        <v/>
      </c>
      <c r="M183" s="30" t="str">
        <f>IF('Cenas aprēķins'!$H$22="Jā",IFERROR(ROUND(H183/I183/12,2),""),"")</f>
        <v/>
      </c>
      <c r="N183" s="31" t="str">
        <f>IF('Cenas aprēķins'!$I$22="Jā",IFERROR(ROUND(O183/$M$174*$N$174,2),""),"")</f>
        <v/>
      </c>
      <c r="O183" s="223" t="str">
        <f t="shared" si="15"/>
        <v/>
      </c>
    </row>
    <row r="184" spans="1:15" ht="15.6" outlineLevel="1" x14ac:dyDescent="0.3">
      <c r="A184" s="40"/>
      <c r="B184" s="109">
        <v>8</v>
      </c>
      <c r="C184" s="182"/>
      <c r="D184" s="182"/>
      <c r="E184" s="218"/>
      <c r="F184" s="217"/>
      <c r="G184" s="182"/>
      <c r="H184" s="30">
        <f t="shared" si="14"/>
        <v>0</v>
      </c>
      <c r="I184" s="182"/>
      <c r="J184" s="30" t="str">
        <f>IF('Cenas aprēķins'!$E$22="Jā",IFERROR(ROUND(O184/$M$174*$J$174,2),""),"")</f>
        <v/>
      </c>
      <c r="K184" s="30" t="str">
        <f>IF('Cenas aprēķins'!$F$22="Jā",IFERROR(ROUND(O184/$M$174*$K$174,2),""),"")</f>
        <v/>
      </c>
      <c r="L184" s="30" t="str">
        <f>IF('Cenas aprēķins'!$G$22="Jā",IFERROR(ROUND(O184/$M$174*$L$174,2),""),"")</f>
        <v/>
      </c>
      <c r="M184" s="30" t="str">
        <f>IF('Cenas aprēķins'!$H$22="Jā",IFERROR(ROUND(H184/I184/12,2),""),"")</f>
        <v/>
      </c>
      <c r="N184" s="31" t="str">
        <f>IF('Cenas aprēķins'!$I$22="Jā",IFERROR(ROUND(O184/$M$174*$N$174,2),""),"")</f>
        <v/>
      </c>
      <c r="O184" s="223" t="str">
        <f t="shared" si="15"/>
        <v/>
      </c>
    </row>
    <row r="185" spans="1:15" ht="15.6" outlineLevel="1" x14ac:dyDescent="0.3">
      <c r="A185" s="40"/>
      <c r="B185" s="109">
        <v>9</v>
      </c>
      <c r="C185" s="182"/>
      <c r="D185" s="182"/>
      <c r="E185" s="218"/>
      <c r="F185" s="217"/>
      <c r="G185" s="182"/>
      <c r="H185" s="30">
        <f t="shared" si="14"/>
        <v>0</v>
      </c>
      <c r="I185" s="182"/>
      <c r="J185" s="30" t="str">
        <f>IF('Cenas aprēķins'!$E$22="Jā",IFERROR(ROUND(O185/$M$174*$J$174,2),""),"")</f>
        <v/>
      </c>
      <c r="K185" s="30" t="str">
        <f>IF('Cenas aprēķins'!$F$22="Jā",IFERROR(ROUND(O185/$M$174*$K$174,2),""),"")</f>
        <v/>
      </c>
      <c r="L185" s="30" t="str">
        <f>IF('Cenas aprēķins'!$G$22="Jā",IFERROR(ROUND(O185/$M$174*$L$174,2),""),"")</f>
        <v/>
      </c>
      <c r="M185" s="30" t="str">
        <f>IF('Cenas aprēķins'!$H$22="Jā",IFERROR(ROUND(H185/I185/12,2),""),"")</f>
        <v/>
      </c>
      <c r="N185" s="31" t="str">
        <f>IF('Cenas aprēķins'!$I$22="Jā",IFERROR(ROUND(O185/$M$174*$N$174,2),""),"")</f>
        <v/>
      </c>
      <c r="O185" s="223" t="str">
        <f t="shared" si="15"/>
        <v/>
      </c>
    </row>
    <row r="186" spans="1:15" ht="15.6" outlineLevel="1" collapsed="1" x14ac:dyDescent="0.3">
      <c r="A186" s="40"/>
      <c r="B186" s="109">
        <v>10</v>
      </c>
      <c r="C186" s="182"/>
      <c r="D186" s="182"/>
      <c r="E186" s="218"/>
      <c r="F186" s="217"/>
      <c r="G186" s="182"/>
      <c r="H186" s="30">
        <f t="shared" si="14"/>
        <v>0</v>
      </c>
      <c r="I186" s="182"/>
      <c r="J186" s="30" t="str">
        <f>IF('Cenas aprēķins'!$E$22="Jā",IFERROR(ROUND(O186/$M$174*$J$174,2),""),"")</f>
        <v/>
      </c>
      <c r="K186" s="30" t="str">
        <f>IF('Cenas aprēķins'!$F$22="Jā",IFERROR(ROUND(O186/$M$174*$K$174,2),""),"")</f>
        <v/>
      </c>
      <c r="L186" s="30" t="str">
        <f>IF('Cenas aprēķins'!$G$22="Jā",IFERROR(ROUND(O186/$M$174*$L$174,2),""),"")</f>
        <v/>
      </c>
      <c r="M186" s="30" t="str">
        <f>IF('Cenas aprēķins'!$H$22="Jā",IFERROR(ROUND(H186/I186/12,2),""),"")</f>
        <v/>
      </c>
      <c r="N186" s="31" t="str">
        <f>IF('Cenas aprēķins'!$I$22="Jā",IFERROR(ROUND(O186/$M$174*$N$174,2),""),"")</f>
        <v/>
      </c>
      <c r="O186" s="223" t="str">
        <f t="shared" si="15"/>
        <v/>
      </c>
    </row>
    <row r="187" spans="1:15" ht="15.6" hidden="1" outlineLevel="2" x14ac:dyDescent="0.3">
      <c r="A187" s="40"/>
      <c r="B187" s="109">
        <v>11</v>
      </c>
      <c r="C187" s="182"/>
      <c r="D187" s="182"/>
      <c r="E187" s="218"/>
      <c r="F187" s="217"/>
      <c r="G187" s="182"/>
      <c r="H187" s="30">
        <f t="shared" si="14"/>
        <v>0</v>
      </c>
      <c r="I187" s="182"/>
      <c r="J187" s="30" t="str">
        <f>IF('Cenas aprēķins'!$E$22="Jā",IFERROR(ROUND(O187/$M$174*$J$174,2),""),"")</f>
        <v/>
      </c>
      <c r="K187" s="30" t="str">
        <f>IF('Cenas aprēķins'!$F$22="Jā",IFERROR(ROUND(O187/$M$174*$K$174,2),""),"")</f>
        <v/>
      </c>
      <c r="L187" s="30" t="str">
        <f>IF('Cenas aprēķins'!$G$22="Jā",IFERROR(ROUND(O187/$M$174*$L$174,2),""),"")</f>
        <v/>
      </c>
      <c r="M187" s="30" t="str">
        <f>IF('Cenas aprēķins'!$H$22="Jā",IFERROR(ROUND(H187/I187/12,2),""),"")</f>
        <v/>
      </c>
      <c r="N187" s="31" t="str">
        <f>IF('Cenas aprēķins'!$I$22="Jā",IFERROR(ROUND(O187/$M$174*$N$174,2),""),"")</f>
        <v/>
      </c>
      <c r="O187" s="223" t="str">
        <f t="shared" si="15"/>
        <v/>
      </c>
    </row>
    <row r="188" spans="1:15" ht="15.6" hidden="1" outlineLevel="2" x14ac:dyDescent="0.3">
      <c r="A188" s="40"/>
      <c r="B188" s="109">
        <v>12</v>
      </c>
      <c r="C188" s="182"/>
      <c r="D188" s="182"/>
      <c r="E188" s="218"/>
      <c r="F188" s="217"/>
      <c r="G188" s="182"/>
      <c r="H188" s="30">
        <f t="shared" si="14"/>
        <v>0</v>
      </c>
      <c r="I188" s="182"/>
      <c r="J188" s="30" t="str">
        <f>IF('Cenas aprēķins'!$E$22="Jā",IFERROR(ROUND(O188/$M$174*$J$174,2),""),"")</f>
        <v/>
      </c>
      <c r="K188" s="30" t="str">
        <f>IF('Cenas aprēķins'!$F$22="Jā",IFERROR(ROUND(O188/$M$174*$K$174,2),""),"")</f>
        <v/>
      </c>
      <c r="L188" s="30" t="str">
        <f>IF('Cenas aprēķins'!$G$22="Jā",IFERROR(ROUND(O188/$M$174*$L$174,2),""),"")</f>
        <v/>
      </c>
      <c r="M188" s="30" t="str">
        <f>IF('Cenas aprēķins'!$H$22="Jā",IFERROR(ROUND(H188/I188/12,2),""),"")</f>
        <v/>
      </c>
      <c r="N188" s="31" t="str">
        <f>IF('Cenas aprēķins'!$I$22="Jā",IFERROR(ROUND(O188/$M$174*$N$174,2),""),"")</f>
        <v/>
      </c>
      <c r="O188" s="223" t="str">
        <f t="shared" si="15"/>
        <v/>
      </c>
    </row>
    <row r="189" spans="1:15" ht="15.6" hidden="1" outlineLevel="2" x14ac:dyDescent="0.3">
      <c r="A189" s="40"/>
      <c r="B189" s="109">
        <v>13</v>
      </c>
      <c r="C189" s="182"/>
      <c r="D189" s="182"/>
      <c r="E189" s="218"/>
      <c r="F189" s="217"/>
      <c r="G189" s="182"/>
      <c r="H189" s="30">
        <f t="shared" si="14"/>
        <v>0</v>
      </c>
      <c r="I189" s="182"/>
      <c r="J189" s="30" t="str">
        <f>IF('Cenas aprēķins'!$E$22="Jā",IFERROR(ROUND(O189/$M$174*$J$174,2),""),"")</f>
        <v/>
      </c>
      <c r="K189" s="30" t="str">
        <f>IF('Cenas aprēķins'!$F$22="Jā",IFERROR(ROUND(O189/$M$174*$K$174,2),""),"")</f>
        <v/>
      </c>
      <c r="L189" s="30" t="str">
        <f>IF('Cenas aprēķins'!$G$22="Jā",IFERROR(ROUND(O189/$M$174*$L$174,2),""),"")</f>
        <v/>
      </c>
      <c r="M189" s="30" t="str">
        <f>IF('Cenas aprēķins'!$H$22="Jā",IFERROR(ROUND(H189/I189/12,2),""),"")</f>
        <v/>
      </c>
      <c r="N189" s="31" t="str">
        <f>IF('Cenas aprēķins'!$I$22="Jā",IFERROR(ROUND(O189/$M$174*$N$174,2),""),"")</f>
        <v/>
      </c>
      <c r="O189" s="223" t="str">
        <f t="shared" si="15"/>
        <v/>
      </c>
    </row>
    <row r="190" spans="1:15" ht="15.6" hidden="1" outlineLevel="2" x14ac:dyDescent="0.3">
      <c r="A190" s="40"/>
      <c r="B190" s="109">
        <v>14</v>
      </c>
      <c r="C190" s="182"/>
      <c r="D190" s="182"/>
      <c r="E190" s="218"/>
      <c r="F190" s="217"/>
      <c r="G190" s="182"/>
      <c r="H190" s="30">
        <f t="shared" si="14"/>
        <v>0</v>
      </c>
      <c r="I190" s="182"/>
      <c r="J190" s="30" t="str">
        <f>IF('Cenas aprēķins'!$E$22="Jā",IFERROR(ROUND(O190/$M$174*$J$174,2),""),"")</f>
        <v/>
      </c>
      <c r="K190" s="30" t="str">
        <f>IF('Cenas aprēķins'!$F$22="Jā",IFERROR(ROUND(O190/$M$174*$K$174,2),""),"")</f>
        <v/>
      </c>
      <c r="L190" s="30" t="str">
        <f>IF('Cenas aprēķins'!$G$22="Jā",IFERROR(ROUND(O190/$M$174*$L$174,2),""),"")</f>
        <v/>
      </c>
      <c r="M190" s="30" t="str">
        <f>IF('Cenas aprēķins'!$H$22="Jā",IFERROR(ROUND(H190/I190/12,2),""),"")</f>
        <v/>
      </c>
      <c r="N190" s="31" t="str">
        <f>IF('Cenas aprēķins'!$I$22="Jā",IFERROR(ROUND(O190/$M$174*$N$174,2),""),"")</f>
        <v/>
      </c>
      <c r="O190" s="223" t="str">
        <f t="shared" si="15"/>
        <v/>
      </c>
    </row>
    <row r="191" spans="1:15" ht="15.6" hidden="1" outlineLevel="2" x14ac:dyDescent="0.3">
      <c r="A191" s="40"/>
      <c r="B191" s="109">
        <v>15</v>
      </c>
      <c r="C191" s="182"/>
      <c r="D191" s="182"/>
      <c r="E191" s="218"/>
      <c r="F191" s="217"/>
      <c r="G191" s="182"/>
      <c r="H191" s="30">
        <f t="shared" si="14"/>
        <v>0</v>
      </c>
      <c r="I191" s="182"/>
      <c r="J191" s="30" t="str">
        <f>IF('Cenas aprēķins'!$E$22="Jā",IFERROR(ROUND(O191/$M$174*$J$174,2),""),"")</f>
        <v/>
      </c>
      <c r="K191" s="30" t="str">
        <f>IF('Cenas aprēķins'!$F$22="Jā",IFERROR(ROUND(O191/$M$174*$K$174,2),""),"")</f>
        <v/>
      </c>
      <c r="L191" s="30" t="str">
        <f>IF('Cenas aprēķins'!$G$22="Jā",IFERROR(ROUND(O191/$M$174*$L$174,2),""),"")</f>
        <v/>
      </c>
      <c r="M191" s="30" t="str">
        <f>IF('Cenas aprēķins'!$H$22="Jā",IFERROR(ROUND(H191/I191/12,2),""),"")</f>
        <v/>
      </c>
      <c r="N191" s="31" t="str">
        <f>IF('Cenas aprēķins'!$I$22="Jā",IFERROR(ROUND(O191/$M$174*$N$174,2),""),"")</f>
        <v/>
      </c>
      <c r="O191" s="223" t="str">
        <f t="shared" si="15"/>
        <v/>
      </c>
    </row>
    <row r="192" spans="1:15" ht="15.6" hidden="1" outlineLevel="2" x14ac:dyDescent="0.3">
      <c r="A192" s="40"/>
      <c r="B192" s="109">
        <v>16</v>
      </c>
      <c r="C192" s="182"/>
      <c r="D192" s="182"/>
      <c r="E192" s="218"/>
      <c r="F192" s="217"/>
      <c r="G192" s="182"/>
      <c r="H192" s="30">
        <f t="shared" si="14"/>
        <v>0</v>
      </c>
      <c r="I192" s="182"/>
      <c r="J192" s="30" t="str">
        <f>IF('Cenas aprēķins'!$E$22="Jā",IFERROR(ROUND(O192/$M$174*$J$174,2),""),"")</f>
        <v/>
      </c>
      <c r="K192" s="30" t="str">
        <f>IF('Cenas aprēķins'!$F$22="Jā",IFERROR(ROUND(O192/$M$174*$K$174,2),""),"")</f>
        <v/>
      </c>
      <c r="L192" s="30" t="str">
        <f>IF('Cenas aprēķins'!$G$22="Jā",IFERROR(ROUND(O192/$M$174*$L$174,2),""),"")</f>
        <v/>
      </c>
      <c r="M192" s="30" t="str">
        <f>IF('Cenas aprēķins'!$H$22="Jā",IFERROR(ROUND(H192/I192/12,2),""),"")</f>
        <v/>
      </c>
      <c r="N192" s="31" t="str">
        <f>IF('Cenas aprēķins'!$I$22="Jā",IFERROR(ROUND(O192/$M$174*$N$174,2),""),"")</f>
        <v/>
      </c>
      <c r="O192" s="223" t="str">
        <f t="shared" si="15"/>
        <v/>
      </c>
    </row>
    <row r="193" spans="1:15" ht="15.6" hidden="1" outlineLevel="2" x14ac:dyDescent="0.3">
      <c r="A193" s="40"/>
      <c r="B193" s="109">
        <v>17</v>
      </c>
      <c r="C193" s="182"/>
      <c r="D193" s="182"/>
      <c r="E193" s="218"/>
      <c r="F193" s="217"/>
      <c r="G193" s="182"/>
      <c r="H193" s="30">
        <f t="shared" si="14"/>
        <v>0</v>
      </c>
      <c r="I193" s="182"/>
      <c r="J193" s="30" t="str">
        <f>IF('Cenas aprēķins'!$E$22="Jā",IFERROR(ROUND(O193/$M$174*$J$174,2),""),"")</f>
        <v/>
      </c>
      <c r="K193" s="30" t="str">
        <f>IF('Cenas aprēķins'!$F$22="Jā",IFERROR(ROUND(O193/$M$174*$K$174,2),""),"")</f>
        <v/>
      </c>
      <c r="L193" s="30" t="str">
        <f>IF('Cenas aprēķins'!$G$22="Jā",IFERROR(ROUND(O193/$M$174*$L$174,2),""),"")</f>
        <v/>
      </c>
      <c r="M193" s="30" t="str">
        <f>IF('Cenas aprēķins'!$H$22="Jā",IFERROR(ROUND(H193/I193/12,2),""),"")</f>
        <v/>
      </c>
      <c r="N193" s="31" t="str">
        <f>IF('Cenas aprēķins'!$I$22="Jā",IFERROR(ROUND(O193/$M$174*$N$174,2),""),"")</f>
        <v/>
      </c>
      <c r="O193" s="223" t="str">
        <f t="shared" si="15"/>
        <v/>
      </c>
    </row>
    <row r="194" spans="1:15" ht="15.6" hidden="1" outlineLevel="2" x14ac:dyDescent="0.3">
      <c r="A194" s="40"/>
      <c r="B194" s="109">
        <v>18</v>
      </c>
      <c r="C194" s="182"/>
      <c r="D194" s="182"/>
      <c r="E194" s="218"/>
      <c r="F194" s="217"/>
      <c r="G194" s="182"/>
      <c r="H194" s="30">
        <f t="shared" si="14"/>
        <v>0</v>
      </c>
      <c r="I194" s="182"/>
      <c r="J194" s="30" t="str">
        <f>IF('Cenas aprēķins'!$E$22="Jā",IFERROR(ROUND(O194/$M$174*$J$174,2),""),"")</f>
        <v/>
      </c>
      <c r="K194" s="30" t="str">
        <f>IF('Cenas aprēķins'!$F$22="Jā",IFERROR(ROUND(O194/$M$174*$K$174,2),""),"")</f>
        <v/>
      </c>
      <c r="L194" s="30" t="str">
        <f>IF('Cenas aprēķins'!$G$22="Jā",IFERROR(ROUND(O194/$M$174*$L$174,2),""),"")</f>
        <v/>
      </c>
      <c r="M194" s="30" t="str">
        <f>IF('Cenas aprēķins'!$H$22="Jā",IFERROR(ROUND(H194/I194/12,2),""),"")</f>
        <v/>
      </c>
      <c r="N194" s="31" t="str">
        <f>IF('Cenas aprēķins'!$I$22="Jā",IFERROR(ROUND(O194/$M$174*$N$174,2),""),"")</f>
        <v/>
      </c>
      <c r="O194" s="223" t="str">
        <f t="shared" si="15"/>
        <v/>
      </c>
    </row>
    <row r="195" spans="1:15" ht="15.6" hidden="1" outlineLevel="2" x14ac:dyDescent="0.3">
      <c r="A195" s="40"/>
      <c r="B195" s="109">
        <v>19</v>
      </c>
      <c r="C195" s="182"/>
      <c r="D195" s="182"/>
      <c r="E195" s="218"/>
      <c r="F195" s="217"/>
      <c r="G195" s="182"/>
      <c r="H195" s="30">
        <f t="shared" si="14"/>
        <v>0</v>
      </c>
      <c r="I195" s="182"/>
      <c r="J195" s="30" t="str">
        <f>IF('Cenas aprēķins'!$E$22="Jā",IFERROR(ROUND(O195/$M$174*$J$174,2),""),"")</f>
        <v/>
      </c>
      <c r="K195" s="30" t="str">
        <f>IF('Cenas aprēķins'!$F$22="Jā",IFERROR(ROUND(O195/$M$174*$K$174,2),""),"")</f>
        <v/>
      </c>
      <c r="L195" s="30" t="str">
        <f>IF('Cenas aprēķins'!$G$22="Jā",IFERROR(ROUND(O195/$M$174*$L$174,2),""),"")</f>
        <v/>
      </c>
      <c r="M195" s="30" t="str">
        <f>IF('Cenas aprēķins'!$H$22="Jā",IFERROR(ROUND(H195/I195/12,2),""),"")</f>
        <v/>
      </c>
      <c r="N195" s="31" t="str">
        <f>IF('Cenas aprēķins'!$I$22="Jā",IFERROR(ROUND(O195/$M$174*$N$174,2),""),"")</f>
        <v/>
      </c>
      <c r="O195" s="223" t="str">
        <f t="shared" si="15"/>
        <v/>
      </c>
    </row>
    <row r="196" spans="1:15" ht="15.6" outlineLevel="1" collapsed="1" x14ac:dyDescent="0.3">
      <c r="A196" s="40"/>
      <c r="B196" s="109">
        <v>20</v>
      </c>
      <c r="C196" s="182"/>
      <c r="D196" s="182"/>
      <c r="E196" s="218"/>
      <c r="F196" s="217"/>
      <c r="G196" s="182"/>
      <c r="H196" s="30">
        <f t="shared" si="14"/>
        <v>0</v>
      </c>
      <c r="I196" s="182"/>
      <c r="J196" s="30" t="str">
        <f>IF('Cenas aprēķins'!$E$22="Jā",IFERROR(ROUND(O196/$M$174*$J$174,2),""),"")</f>
        <v/>
      </c>
      <c r="K196" s="30" t="str">
        <f>IF('Cenas aprēķins'!$F$22="Jā",IFERROR(ROUND(O196/$M$174*$K$174,2),""),"")</f>
        <v/>
      </c>
      <c r="L196" s="30" t="str">
        <f>IF('Cenas aprēķins'!$G$22="Jā",IFERROR(ROUND(O196/$M$174*$L$174,2),""),"")</f>
        <v/>
      </c>
      <c r="M196" s="30" t="str">
        <f>IF('Cenas aprēķins'!$H$22="Jā",IFERROR(ROUND(H196/I196/12,2),""),"")</f>
        <v/>
      </c>
      <c r="N196" s="31" t="str">
        <f>IF('Cenas aprēķins'!$I$22="Jā",IFERROR(ROUND(O196/$M$174*$N$174,2),""),"")</f>
        <v/>
      </c>
      <c r="O196" s="223" t="str">
        <f t="shared" si="15"/>
        <v/>
      </c>
    </row>
    <row r="197" spans="1:15" ht="15.6" hidden="1" outlineLevel="2" x14ac:dyDescent="0.3">
      <c r="A197" s="40"/>
      <c r="B197" s="109">
        <v>21</v>
      </c>
      <c r="C197" s="182"/>
      <c r="D197" s="182"/>
      <c r="E197" s="218"/>
      <c r="F197" s="217"/>
      <c r="G197" s="182"/>
      <c r="H197" s="30">
        <f t="shared" si="14"/>
        <v>0</v>
      </c>
      <c r="I197" s="182"/>
      <c r="J197" s="30" t="str">
        <f>IF('Cenas aprēķins'!$E$22="Jā",IFERROR(ROUND(O197/$M$174*$J$174,2),""),"")</f>
        <v/>
      </c>
      <c r="K197" s="30" t="str">
        <f>IF('Cenas aprēķins'!$F$22="Jā",IFERROR(ROUND(O197/$M$174*$K$174,2),""),"")</f>
        <v/>
      </c>
      <c r="L197" s="30" t="str">
        <f>IF('Cenas aprēķins'!$G$22="Jā",IFERROR(ROUND(O197/$M$174*$L$174,2),""),"")</f>
        <v/>
      </c>
      <c r="M197" s="30" t="str">
        <f>IF('Cenas aprēķins'!$H$22="Jā",IFERROR(ROUND(H197/I197/12,2),""),"")</f>
        <v/>
      </c>
      <c r="N197" s="31" t="str">
        <f>IF('Cenas aprēķins'!$I$22="Jā",IFERROR(ROUND(O197/$M$174*$N$174,2),""),"")</f>
        <v/>
      </c>
      <c r="O197" s="223" t="str">
        <f t="shared" si="15"/>
        <v/>
      </c>
    </row>
    <row r="198" spans="1:15" ht="15.6" hidden="1" outlineLevel="2" x14ac:dyDescent="0.3">
      <c r="A198" s="40"/>
      <c r="B198" s="109">
        <v>22</v>
      </c>
      <c r="C198" s="182"/>
      <c r="D198" s="182"/>
      <c r="E198" s="218"/>
      <c r="F198" s="217"/>
      <c r="G198" s="182"/>
      <c r="H198" s="30">
        <f t="shared" si="14"/>
        <v>0</v>
      </c>
      <c r="I198" s="182"/>
      <c r="J198" s="30" t="str">
        <f>IF('Cenas aprēķins'!$E$22="Jā",IFERROR(ROUND(O198/$M$174*$J$174,2),""),"")</f>
        <v/>
      </c>
      <c r="K198" s="30" t="str">
        <f>IF('Cenas aprēķins'!$F$22="Jā",IFERROR(ROUND(O198/$M$174*$K$174,2),""),"")</f>
        <v/>
      </c>
      <c r="L198" s="30" t="str">
        <f>IF('Cenas aprēķins'!$G$22="Jā",IFERROR(ROUND(O198/$M$174*$L$174,2),""),"")</f>
        <v/>
      </c>
      <c r="M198" s="30" t="str">
        <f>IF('Cenas aprēķins'!$H$22="Jā",IFERROR(ROUND(H198/I198/12,2),""),"")</f>
        <v/>
      </c>
      <c r="N198" s="31" t="str">
        <f>IF('Cenas aprēķins'!$I$22="Jā",IFERROR(ROUND(O198/$M$174*$N$174,2),""),"")</f>
        <v/>
      </c>
      <c r="O198" s="223" t="str">
        <f t="shared" si="15"/>
        <v/>
      </c>
    </row>
    <row r="199" spans="1:15" ht="15.6" hidden="1" outlineLevel="2" x14ac:dyDescent="0.3">
      <c r="A199" s="40"/>
      <c r="B199" s="109">
        <v>23</v>
      </c>
      <c r="C199" s="182"/>
      <c r="D199" s="182"/>
      <c r="E199" s="218"/>
      <c r="F199" s="217"/>
      <c r="G199" s="182"/>
      <c r="H199" s="30">
        <f t="shared" si="14"/>
        <v>0</v>
      </c>
      <c r="I199" s="182"/>
      <c r="J199" s="30" t="str">
        <f>IF('Cenas aprēķins'!$E$22="Jā",IFERROR(ROUND(O199/$M$174*$J$174,2),""),"")</f>
        <v/>
      </c>
      <c r="K199" s="30" t="str">
        <f>IF('Cenas aprēķins'!$F$22="Jā",IFERROR(ROUND(O199/$M$174*$K$174,2),""),"")</f>
        <v/>
      </c>
      <c r="L199" s="30" t="str">
        <f>IF('Cenas aprēķins'!$G$22="Jā",IFERROR(ROUND(O199/$M$174*$L$174,2),""),"")</f>
        <v/>
      </c>
      <c r="M199" s="30" t="str">
        <f>IF('Cenas aprēķins'!$H$22="Jā",IFERROR(ROUND(H199/I199/12,2),""),"")</f>
        <v/>
      </c>
      <c r="N199" s="31" t="str">
        <f>IF('Cenas aprēķins'!$I$22="Jā",IFERROR(ROUND(O199/$M$174*$N$174,2),""),"")</f>
        <v/>
      </c>
      <c r="O199" s="223" t="str">
        <f t="shared" si="15"/>
        <v/>
      </c>
    </row>
    <row r="200" spans="1:15" ht="15.6" hidden="1" outlineLevel="2" x14ac:dyDescent="0.3">
      <c r="A200" s="40"/>
      <c r="B200" s="109">
        <v>24</v>
      </c>
      <c r="C200" s="182"/>
      <c r="D200" s="182"/>
      <c r="E200" s="218"/>
      <c r="F200" s="217"/>
      <c r="G200" s="182"/>
      <c r="H200" s="30">
        <f t="shared" si="14"/>
        <v>0</v>
      </c>
      <c r="I200" s="182"/>
      <c r="J200" s="30" t="str">
        <f>IF('Cenas aprēķins'!$E$22="Jā",IFERROR(ROUND(O200/$M$174*$J$174,2),""),"")</f>
        <v/>
      </c>
      <c r="K200" s="30" t="str">
        <f>IF('Cenas aprēķins'!$F$22="Jā",IFERROR(ROUND(O200/$M$174*$K$174,2),""),"")</f>
        <v/>
      </c>
      <c r="L200" s="30" t="str">
        <f>IF('Cenas aprēķins'!$G$22="Jā",IFERROR(ROUND(O200/$M$174*$L$174,2),""),"")</f>
        <v/>
      </c>
      <c r="M200" s="30" t="str">
        <f>IF('Cenas aprēķins'!$H$22="Jā",IFERROR(ROUND(H200/I200/12,2),""),"")</f>
        <v/>
      </c>
      <c r="N200" s="31" t="str">
        <f>IF('Cenas aprēķins'!$I$22="Jā",IFERROR(ROUND(O200/$M$174*$N$174,2),""),"")</f>
        <v/>
      </c>
      <c r="O200" s="223" t="str">
        <f t="shared" si="15"/>
        <v/>
      </c>
    </row>
    <row r="201" spans="1:15" ht="15.6" hidden="1" outlineLevel="2" x14ac:dyDescent="0.3">
      <c r="A201" s="40"/>
      <c r="B201" s="109">
        <v>25</v>
      </c>
      <c r="C201" s="182"/>
      <c r="D201" s="182"/>
      <c r="E201" s="218"/>
      <c r="F201" s="217"/>
      <c r="G201" s="182"/>
      <c r="H201" s="30">
        <f t="shared" si="14"/>
        <v>0</v>
      </c>
      <c r="I201" s="182"/>
      <c r="J201" s="30" t="str">
        <f>IF('Cenas aprēķins'!$E$22="Jā",IFERROR(ROUND(O201/$M$174*$J$174,2),""),"")</f>
        <v/>
      </c>
      <c r="K201" s="30" t="str">
        <f>IF('Cenas aprēķins'!$F$22="Jā",IFERROR(ROUND(O201/$M$174*$K$174,2),""),"")</f>
        <v/>
      </c>
      <c r="L201" s="30" t="str">
        <f>IF('Cenas aprēķins'!$G$22="Jā",IFERROR(ROUND(O201/$M$174*$L$174,2),""),"")</f>
        <v/>
      </c>
      <c r="M201" s="30" t="str">
        <f>IF('Cenas aprēķins'!$H$22="Jā",IFERROR(ROUND(H201/I201/12,2),""),"")</f>
        <v/>
      </c>
      <c r="N201" s="31" t="str">
        <f>IF('Cenas aprēķins'!$I$22="Jā",IFERROR(ROUND(O201/$M$174*$N$174,2),""),"")</f>
        <v/>
      </c>
      <c r="O201" s="223" t="str">
        <f t="shared" si="15"/>
        <v/>
      </c>
    </row>
    <row r="202" spans="1:15" ht="15.6" hidden="1" outlineLevel="2" x14ac:dyDescent="0.3">
      <c r="A202" s="40"/>
      <c r="B202" s="109">
        <v>26</v>
      </c>
      <c r="C202" s="182"/>
      <c r="D202" s="182"/>
      <c r="E202" s="218"/>
      <c r="F202" s="217"/>
      <c r="G202" s="182"/>
      <c r="H202" s="30">
        <f t="shared" si="14"/>
        <v>0</v>
      </c>
      <c r="I202" s="182"/>
      <c r="J202" s="30" t="str">
        <f>IF('Cenas aprēķins'!$E$22="Jā",IFERROR(ROUND(O202/$M$174*$J$174,2),""),"")</f>
        <v/>
      </c>
      <c r="K202" s="30" t="str">
        <f>IF('Cenas aprēķins'!$F$22="Jā",IFERROR(ROUND(O202/$M$174*$K$174,2),""),"")</f>
        <v/>
      </c>
      <c r="L202" s="30" t="str">
        <f>IF('Cenas aprēķins'!$G$22="Jā",IFERROR(ROUND(O202/$M$174*$L$174,2),""),"")</f>
        <v/>
      </c>
      <c r="M202" s="30" t="str">
        <f>IF('Cenas aprēķins'!$H$22="Jā",IFERROR(ROUND(H202/I202/12,2),""),"")</f>
        <v/>
      </c>
      <c r="N202" s="31" t="str">
        <f>IF('Cenas aprēķins'!$I$22="Jā",IFERROR(ROUND(O202/$M$174*$N$174,2),""),"")</f>
        <v/>
      </c>
      <c r="O202" s="223" t="str">
        <f t="shared" si="15"/>
        <v/>
      </c>
    </row>
    <row r="203" spans="1:15" ht="15.6" hidden="1" outlineLevel="2" x14ac:dyDescent="0.3">
      <c r="A203" s="40"/>
      <c r="B203" s="109">
        <v>27</v>
      </c>
      <c r="C203" s="182"/>
      <c r="D203" s="182"/>
      <c r="E203" s="218"/>
      <c r="F203" s="217"/>
      <c r="G203" s="182"/>
      <c r="H203" s="30">
        <f t="shared" si="14"/>
        <v>0</v>
      </c>
      <c r="I203" s="182"/>
      <c r="J203" s="30" t="str">
        <f>IF('Cenas aprēķins'!$E$22="Jā",IFERROR(ROUND(O203/$M$174*$J$174,2),""),"")</f>
        <v/>
      </c>
      <c r="K203" s="30" t="str">
        <f>IF('Cenas aprēķins'!$F$22="Jā",IFERROR(ROUND(O203/$M$174*$K$174,2),""),"")</f>
        <v/>
      </c>
      <c r="L203" s="30" t="str">
        <f>IF('Cenas aprēķins'!$G$22="Jā",IFERROR(ROUND(O203/$M$174*$L$174,2),""),"")</f>
        <v/>
      </c>
      <c r="M203" s="30" t="str">
        <f>IF('Cenas aprēķins'!$H$22="Jā",IFERROR(ROUND(H203/I203/12,2),""),"")</f>
        <v/>
      </c>
      <c r="N203" s="31" t="str">
        <f>IF('Cenas aprēķins'!$I$22="Jā",IFERROR(ROUND(O203/$M$174*$N$174,2),""),"")</f>
        <v/>
      </c>
      <c r="O203" s="223" t="str">
        <f t="shared" si="15"/>
        <v/>
      </c>
    </row>
    <row r="204" spans="1:15" ht="15.6" hidden="1" outlineLevel="2" x14ac:dyDescent="0.3">
      <c r="A204" s="40"/>
      <c r="B204" s="109">
        <v>28</v>
      </c>
      <c r="C204" s="182"/>
      <c r="D204" s="182"/>
      <c r="E204" s="218"/>
      <c r="F204" s="217"/>
      <c r="G204" s="182"/>
      <c r="H204" s="30">
        <f t="shared" si="14"/>
        <v>0</v>
      </c>
      <c r="I204" s="182"/>
      <c r="J204" s="30" t="str">
        <f>IF('Cenas aprēķins'!$E$22="Jā",IFERROR(ROUND(O204/$M$174*$J$174,2),""),"")</f>
        <v/>
      </c>
      <c r="K204" s="30" t="str">
        <f>IF('Cenas aprēķins'!$F$22="Jā",IFERROR(ROUND(O204/$M$174*$K$174,2),""),"")</f>
        <v/>
      </c>
      <c r="L204" s="30" t="str">
        <f>IF('Cenas aprēķins'!$G$22="Jā",IFERROR(ROUND(O204/$M$174*$L$174,2),""),"")</f>
        <v/>
      </c>
      <c r="M204" s="30" t="str">
        <f>IF('Cenas aprēķins'!$H$22="Jā",IFERROR(ROUND(H204/I204/12,2),""),"")</f>
        <v/>
      </c>
      <c r="N204" s="31" t="str">
        <f>IF('Cenas aprēķins'!$I$22="Jā",IFERROR(ROUND(O204/$M$174*$N$174,2),""),"")</f>
        <v/>
      </c>
      <c r="O204" s="223" t="str">
        <f t="shared" si="15"/>
        <v/>
      </c>
    </row>
    <row r="205" spans="1:15" ht="15.6" hidden="1" outlineLevel="2" x14ac:dyDescent="0.3">
      <c r="A205" s="40"/>
      <c r="B205" s="109">
        <v>29</v>
      </c>
      <c r="C205" s="182"/>
      <c r="D205" s="182"/>
      <c r="E205" s="218"/>
      <c r="F205" s="217"/>
      <c r="G205" s="182"/>
      <c r="H205" s="30">
        <f t="shared" si="14"/>
        <v>0</v>
      </c>
      <c r="I205" s="182"/>
      <c r="J205" s="30" t="str">
        <f>IF('Cenas aprēķins'!$E$22="Jā",IFERROR(ROUND(O205/$M$174*$J$174,2),""),"")</f>
        <v/>
      </c>
      <c r="K205" s="30" t="str">
        <f>IF('Cenas aprēķins'!$F$22="Jā",IFERROR(ROUND(O205/$M$174*$K$174,2),""),"")</f>
        <v/>
      </c>
      <c r="L205" s="30" t="str">
        <f>IF('Cenas aprēķins'!$G$22="Jā",IFERROR(ROUND(O205/$M$174*$L$174,2),""),"")</f>
        <v/>
      </c>
      <c r="M205" s="30" t="str">
        <f>IF('Cenas aprēķins'!$H$22="Jā",IFERROR(ROUND(H205/I205/12,2),""),"")</f>
        <v/>
      </c>
      <c r="N205" s="31" t="str">
        <f>IF('Cenas aprēķins'!$I$22="Jā",IFERROR(ROUND(O205/$M$174*$N$174,2),""),"")</f>
        <v/>
      </c>
      <c r="O205" s="223" t="str">
        <f t="shared" si="15"/>
        <v/>
      </c>
    </row>
    <row r="206" spans="1:15" ht="15.6" outlineLevel="1" collapsed="1" x14ac:dyDescent="0.3">
      <c r="A206" s="40"/>
      <c r="B206" s="109">
        <v>30</v>
      </c>
      <c r="C206" s="182"/>
      <c r="D206" s="182"/>
      <c r="E206" s="218"/>
      <c r="F206" s="217"/>
      <c r="G206" s="182"/>
      <c r="H206" s="30">
        <f t="shared" si="14"/>
        <v>0</v>
      </c>
      <c r="I206" s="182"/>
      <c r="J206" s="30" t="str">
        <f>IF('Cenas aprēķins'!$E$22="Jā",IFERROR(ROUND(O206/$M$174*$J$174,2),""),"")</f>
        <v/>
      </c>
      <c r="K206" s="30" t="str">
        <f>IF('Cenas aprēķins'!$F$22="Jā",IFERROR(ROUND(O206/$M$174*$K$174,2),""),"")</f>
        <v/>
      </c>
      <c r="L206" s="30" t="str">
        <f>IF('Cenas aprēķins'!$G$22="Jā",IFERROR(ROUND(O206/$M$174*$L$174,2),""),"")</f>
        <v/>
      </c>
      <c r="M206" s="30" t="str">
        <f>IF('Cenas aprēķins'!$H$22="Jā",IFERROR(ROUND(H206/I206/12,2),""),"")</f>
        <v/>
      </c>
      <c r="N206" s="31" t="str">
        <f>IF('Cenas aprēķins'!$I$22="Jā",IFERROR(ROUND(O206/$M$174*$N$174,2),""),"")</f>
        <v/>
      </c>
      <c r="O206" s="223" t="str">
        <f t="shared" si="15"/>
        <v/>
      </c>
    </row>
    <row r="207" spans="1:15" ht="15.6" hidden="1" outlineLevel="2" x14ac:dyDescent="0.3">
      <c r="A207" s="40"/>
      <c r="B207" s="109">
        <v>31</v>
      </c>
      <c r="C207" s="182"/>
      <c r="D207" s="182"/>
      <c r="E207" s="218"/>
      <c r="F207" s="217"/>
      <c r="G207" s="182"/>
      <c r="H207" s="30">
        <f t="shared" si="14"/>
        <v>0</v>
      </c>
      <c r="I207" s="182"/>
      <c r="J207" s="30" t="str">
        <f>IF('Cenas aprēķins'!$E$22="Jā",IFERROR(ROUND(O207/$M$174*$J$174,2),""),"")</f>
        <v/>
      </c>
      <c r="K207" s="30" t="str">
        <f>IF('Cenas aprēķins'!$F$22="Jā",IFERROR(ROUND(O207/$M$174*$K$174,2),""),"")</f>
        <v/>
      </c>
      <c r="L207" s="30" t="str">
        <f>IF('Cenas aprēķins'!$G$22="Jā",IFERROR(ROUND(O207/$M$174*$L$174,2),""),"")</f>
        <v/>
      </c>
      <c r="M207" s="30" t="str">
        <f>IF('Cenas aprēķins'!$H$22="Jā",IFERROR(ROUND(H207/I207/12,2),""),"")</f>
        <v/>
      </c>
      <c r="N207" s="31" t="str">
        <f>IF('Cenas aprēķins'!$I$22="Jā",IFERROR(ROUND(O207/$M$174*$N$174,2),""),"")</f>
        <v/>
      </c>
      <c r="O207" s="223" t="str">
        <f t="shared" si="15"/>
        <v/>
      </c>
    </row>
    <row r="208" spans="1:15" ht="15.6" hidden="1" outlineLevel="2" x14ac:dyDescent="0.3">
      <c r="A208" s="40"/>
      <c r="B208" s="109">
        <v>32</v>
      </c>
      <c r="C208" s="182"/>
      <c r="D208" s="182"/>
      <c r="E208" s="218"/>
      <c r="F208" s="217"/>
      <c r="G208" s="182"/>
      <c r="H208" s="30">
        <f t="shared" si="14"/>
        <v>0</v>
      </c>
      <c r="I208" s="182"/>
      <c r="J208" s="30" t="str">
        <f>IF('Cenas aprēķins'!$E$22="Jā",IFERROR(ROUND(O208/$M$174*$J$174,2),""),"")</f>
        <v/>
      </c>
      <c r="K208" s="30" t="str">
        <f>IF('Cenas aprēķins'!$F$22="Jā",IFERROR(ROUND(O208/$M$174*$K$174,2),""),"")</f>
        <v/>
      </c>
      <c r="L208" s="30" t="str">
        <f>IF('Cenas aprēķins'!$G$22="Jā",IFERROR(ROUND(O208/$M$174*$L$174,2),""),"")</f>
        <v/>
      </c>
      <c r="M208" s="30" t="str">
        <f>IF('Cenas aprēķins'!$H$22="Jā",IFERROR(ROUND(H208/I208/12,2),""),"")</f>
        <v/>
      </c>
      <c r="N208" s="31" t="str">
        <f>IF('Cenas aprēķins'!$I$22="Jā",IFERROR(ROUND(O208/$M$174*$N$174,2),""),"")</f>
        <v/>
      </c>
      <c r="O208" s="223" t="str">
        <f t="shared" si="15"/>
        <v/>
      </c>
    </row>
    <row r="209" spans="1:15" ht="15.6" hidden="1" outlineLevel="2" x14ac:dyDescent="0.3">
      <c r="A209" s="40"/>
      <c r="B209" s="109">
        <v>33</v>
      </c>
      <c r="C209" s="182"/>
      <c r="D209" s="182"/>
      <c r="E209" s="218"/>
      <c r="F209" s="217"/>
      <c r="G209" s="182"/>
      <c r="H209" s="30">
        <f t="shared" si="14"/>
        <v>0</v>
      </c>
      <c r="I209" s="182"/>
      <c r="J209" s="30" t="str">
        <f>IF('Cenas aprēķins'!$E$22="Jā",IFERROR(ROUND(O209/$M$174*$J$174,2),""),"")</f>
        <v/>
      </c>
      <c r="K209" s="30" t="str">
        <f>IF('Cenas aprēķins'!$F$22="Jā",IFERROR(ROUND(O209/$M$174*$K$174,2),""),"")</f>
        <v/>
      </c>
      <c r="L209" s="30" t="str">
        <f>IF('Cenas aprēķins'!$G$22="Jā",IFERROR(ROUND(O209/$M$174*$L$174,2),""),"")</f>
        <v/>
      </c>
      <c r="M209" s="30" t="str">
        <f>IF('Cenas aprēķins'!$H$22="Jā",IFERROR(ROUND(H209/I209/12,2),""),"")</f>
        <v/>
      </c>
      <c r="N209" s="31" t="str">
        <f>IF('Cenas aprēķins'!$I$22="Jā",IFERROR(ROUND(O209/$M$174*$N$174,2),""),"")</f>
        <v/>
      </c>
      <c r="O209" s="223" t="str">
        <f t="shared" si="15"/>
        <v/>
      </c>
    </row>
    <row r="210" spans="1:15" ht="15.6" hidden="1" outlineLevel="2" x14ac:dyDescent="0.3">
      <c r="A210" s="40"/>
      <c r="B210" s="109">
        <v>34</v>
      </c>
      <c r="C210" s="182"/>
      <c r="D210" s="182"/>
      <c r="E210" s="218"/>
      <c r="F210" s="217"/>
      <c r="G210" s="182"/>
      <c r="H210" s="30">
        <f t="shared" si="14"/>
        <v>0</v>
      </c>
      <c r="I210" s="182"/>
      <c r="J210" s="30" t="str">
        <f>IF('Cenas aprēķins'!$E$22="Jā",IFERROR(ROUND(O210/$M$174*$J$174,2),""),"")</f>
        <v/>
      </c>
      <c r="K210" s="30" t="str">
        <f>IF('Cenas aprēķins'!$F$22="Jā",IFERROR(ROUND(O210/$M$174*$K$174,2),""),"")</f>
        <v/>
      </c>
      <c r="L210" s="30" t="str">
        <f>IF('Cenas aprēķins'!$G$22="Jā",IFERROR(ROUND(O210/$M$174*$L$174,2),""),"")</f>
        <v/>
      </c>
      <c r="M210" s="30" t="str">
        <f>IF('Cenas aprēķins'!$H$22="Jā",IFERROR(ROUND(H210/I210/12,2),""),"")</f>
        <v/>
      </c>
      <c r="N210" s="31" t="str">
        <f>IF('Cenas aprēķins'!$I$22="Jā",IFERROR(ROUND(O210/$M$174*$N$174,2),""),"")</f>
        <v/>
      </c>
      <c r="O210" s="223" t="str">
        <f t="shared" si="15"/>
        <v/>
      </c>
    </row>
    <row r="211" spans="1:15" ht="15.6" hidden="1" outlineLevel="2" x14ac:dyDescent="0.3">
      <c r="A211" s="40"/>
      <c r="B211" s="109">
        <v>35</v>
      </c>
      <c r="C211" s="182"/>
      <c r="D211" s="182"/>
      <c r="E211" s="218"/>
      <c r="F211" s="217"/>
      <c r="G211" s="182"/>
      <c r="H211" s="30">
        <f t="shared" si="14"/>
        <v>0</v>
      </c>
      <c r="I211" s="182"/>
      <c r="J211" s="30" t="str">
        <f>IF('Cenas aprēķins'!$E$22="Jā",IFERROR(ROUND(O211/$M$174*$J$174,2),""),"")</f>
        <v/>
      </c>
      <c r="K211" s="30" t="str">
        <f>IF('Cenas aprēķins'!$F$22="Jā",IFERROR(ROUND(O211/$M$174*$K$174,2),""),"")</f>
        <v/>
      </c>
      <c r="L211" s="30" t="str">
        <f>IF('Cenas aprēķins'!$G$22="Jā",IFERROR(ROUND(O211/$M$174*$L$174,2),""),"")</f>
        <v/>
      </c>
      <c r="M211" s="30" t="str">
        <f>IF('Cenas aprēķins'!$H$22="Jā",IFERROR(ROUND(H211/I211/12,2),""),"")</f>
        <v/>
      </c>
      <c r="N211" s="31" t="str">
        <f>IF('Cenas aprēķins'!$I$22="Jā",IFERROR(ROUND(O211/$M$174*$N$174,2),""),"")</f>
        <v/>
      </c>
      <c r="O211" s="223" t="str">
        <f t="shared" si="15"/>
        <v/>
      </c>
    </row>
    <row r="212" spans="1:15" ht="15.6" hidden="1" outlineLevel="2" x14ac:dyDescent="0.3">
      <c r="A212" s="40"/>
      <c r="B212" s="109">
        <v>36</v>
      </c>
      <c r="C212" s="182"/>
      <c r="D212" s="182"/>
      <c r="E212" s="218"/>
      <c r="F212" s="217"/>
      <c r="G212" s="182"/>
      <c r="H212" s="30">
        <f t="shared" si="14"/>
        <v>0</v>
      </c>
      <c r="I212" s="182"/>
      <c r="J212" s="30" t="str">
        <f>IF('Cenas aprēķins'!$E$22="Jā",IFERROR(ROUND(O212/$M$174*$J$174,2),""),"")</f>
        <v/>
      </c>
      <c r="K212" s="30" t="str">
        <f>IF('Cenas aprēķins'!$F$22="Jā",IFERROR(ROUND(O212/$M$174*$K$174,2),""),"")</f>
        <v/>
      </c>
      <c r="L212" s="30" t="str">
        <f>IF('Cenas aprēķins'!$G$22="Jā",IFERROR(ROUND(O212/$M$174*$L$174,2),""),"")</f>
        <v/>
      </c>
      <c r="M212" s="30" t="str">
        <f>IF('Cenas aprēķins'!$H$22="Jā",IFERROR(ROUND(H212/I212/12,2),""),"")</f>
        <v/>
      </c>
      <c r="N212" s="31" t="str">
        <f>IF('Cenas aprēķins'!$I$22="Jā",IFERROR(ROUND(O212/$M$174*$N$174,2),""),"")</f>
        <v/>
      </c>
      <c r="O212" s="223" t="str">
        <f t="shared" si="15"/>
        <v/>
      </c>
    </row>
    <row r="213" spans="1:15" ht="15.6" hidden="1" outlineLevel="2" x14ac:dyDescent="0.3">
      <c r="A213" s="40"/>
      <c r="B213" s="109">
        <v>37</v>
      </c>
      <c r="C213" s="182"/>
      <c r="D213" s="182"/>
      <c r="E213" s="218"/>
      <c r="F213" s="217"/>
      <c r="G213" s="182"/>
      <c r="H213" s="30">
        <f t="shared" si="14"/>
        <v>0</v>
      </c>
      <c r="I213" s="182"/>
      <c r="J213" s="30" t="str">
        <f>IF('Cenas aprēķins'!$E$22="Jā",IFERROR(ROUND(O213/$M$174*$J$174,2),""),"")</f>
        <v/>
      </c>
      <c r="K213" s="30" t="str">
        <f>IF('Cenas aprēķins'!$F$22="Jā",IFERROR(ROUND(O213/$M$174*$K$174,2),""),"")</f>
        <v/>
      </c>
      <c r="L213" s="30" t="str">
        <f>IF('Cenas aprēķins'!$G$22="Jā",IFERROR(ROUND(O213/$M$174*$L$174,2),""),"")</f>
        <v/>
      </c>
      <c r="M213" s="30" t="str">
        <f>IF('Cenas aprēķins'!$H$22="Jā",IFERROR(ROUND(H213/I213/12,2),""),"")</f>
        <v/>
      </c>
      <c r="N213" s="31" t="str">
        <f>IF('Cenas aprēķins'!$I$22="Jā",IFERROR(ROUND(O213/$M$174*$N$174,2),""),"")</f>
        <v/>
      </c>
      <c r="O213" s="223" t="str">
        <f t="shared" si="15"/>
        <v/>
      </c>
    </row>
    <row r="214" spans="1:15" ht="15.6" hidden="1" outlineLevel="2" x14ac:dyDescent="0.3">
      <c r="A214" s="40"/>
      <c r="B214" s="109">
        <v>38</v>
      </c>
      <c r="C214" s="182"/>
      <c r="D214" s="182"/>
      <c r="E214" s="218"/>
      <c r="F214" s="217"/>
      <c r="G214" s="182"/>
      <c r="H214" s="30">
        <f t="shared" si="14"/>
        <v>0</v>
      </c>
      <c r="I214" s="182"/>
      <c r="J214" s="30" t="str">
        <f>IF('Cenas aprēķins'!$E$22="Jā",IFERROR(ROUND(O214/$M$174*$J$174,2),""),"")</f>
        <v/>
      </c>
      <c r="K214" s="30" t="str">
        <f>IF('Cenas aprēķins'!$F$22="Jā",IFERROR(ROUND(O214/$M$174*$K$174,2),""),"")</f>
        <v/>
      </c>
      <c r="L214" s="30" t="str">
        <f>IF('Cenas aprēķins'!$G$22="Jā",IFERROR(ROUND(O214/$M$174*$L$174,2),""),"")</f>
        <v/>
      </c>
      <c r="M214" s="30" t="str">
        <f>IF('Cenas aprēķins'!$H$22="Jā",IFERROR(ROUND(H214/I214/12,2),""),"")</f>
        <v/>
      </c>
      <c r="N214" s="31" t="str">
        <f>IF('Cenas aprēķins'!$I$22="Jā",IFERROR(ROUND(O214/$M$174*$N$174,2),""),"")</f>
        <v/>
      </c>
      <c r="O214" s="223" t="str">
        <f t="shared" si="15"/>
        <v/>
      </c>
    </row>
    <row r="215" spans="1:15" ht="15.6" hidden="1" outlineLevel="2" x14ac:dyDescent="0.3">
      <c r="A215" s="40"/>
      <c r="B215" s="109">
        <v>39</v>
      </c>
      <c r="C215" s="182"/>
      <c r="D215" s="182"/>
      <c r="E215" s="218"/>
      <c r="F215" s="217"/>
      <c r="G215" s="182"/>
      <c r="H215" s="30">
        <f t="shared" si="14"/>
        <v>0</v>
      </c>
      <c r="I215" s="182"/>
      <c r="J215" s="30" t="str">
        <f>IF('Cenas aprēķins'!$E$22="Jā",IFERROR(ROUND(O215/$M$174*$J$174,2),""),"")</f>
        <v/>
      </c>
      <c r="K215" s="30" t="str">
        <f>IF('Cenas aprēķins'!$F$22="Jā",IFERROR(ROUND(O215/$M$174*$K$174,2),""),"")</f>
        <v/>
      </c>
      <c r="L215" s="30" t="str">
        <f>IF('Cenas aprēķins'!$G$22="Jā",IFERROR(ROUND(O215/$M$174*$L$174,2),""),"")</f>
        <v/>
      </c>
      <c r="M215" s="30" t="str">
        <f>IF('Cenas aprēķins'!$H$22="Jā",IFERROR(ROUND(H215/I215/12,2),""),"")</f>
        <v/>
      </c>
      <c r="N215" s="31" t="str">
        <f>IF('Cenas aprēķins'!$I$22="Jā",IFERROR(ROUND(O215/$M$174*$N$174,2),""),"")</f>
        <v/>
      </c>
      <c r="O215" s="223" t="str">
        <f t="shared" si="15"/>
        <v/>
      </c>
    </row>
    <row r="216" spans="1:15" ht="15.6" outlineLevel="1" collapsed="1" x14ac:dyDescent="0.3">
      <c r="A216" s="40"/>
      <c r="B216" s="109">
        <v>40</v>
      </c>
      <c r="C216" s="182"/>
      <c r="D216" s="182"/>
      <c r="E216" s="218"/>
      <c r="F216" s="217"/>
      <c r="G216" s="182"/>
      <c r="H216" s="30">
        <f t="shared" si="14"/>
        <v>0</v>
      </c>
      <c r="I216" s="182"/>
      <c r="J216" s="30" t="str">
        <f>IF('Cenas aprēķins'!$E$22="Jā",IFERROR(ROUND(O216/$M$174*$J$174,2),""),"")</f>
        <v/>
      </c>
      <c r="K216" s="30" t="str">
        <f>IF('Cenas aprēķins'!$F$22="Jā",IFERROR(ROUND(O216/$M$174*$K$174,2),""),"")</f>
        <v/>
      </c>
      <c r="L216" s="30" t="str">
        <f>IF('Cenas aprēķins'!$G$22="Jā",IFERROR(ROUND(O216/$M$174*$L$174,2),""),"")</f>
        <v/>
      </c>
      <c r="M216" s="30" t="str">
        <f>IF('Cenas aprēķins'!$H$22="Jā",IFERROR(ROUND(H216/I216/12,2),""),"")</f>
        <v/>
      </c>
      <c r="N216" s="31" t="str">
        <f>IF('Cenas aprēķins'!$I$22="Jā",IFERROR(ROUND(O216/$M$174*$N$174,2),""),"")</f>
        <v/>
      </c>
      <c r="O216" s="223" t="str">
        <f t="shared" si="15"/>
        <v/>
      </c>
    </row>
    <row r="217" spans="1:15" ht="15.6" hidden="1" outlineLevel="2" x14ac:dyDescent="0.3">
      <c r="A217" s="40"/>
      <c r="B217" s="109">
        <v>41</v>
      </c>
      <c r="C217" s="182"/>
      <c r="D217" s="182"/>
      <c r="E217" s="218"/>
      <c r="F217" s="217"/>
      <c r="G217" s="182"/>
      <c r="H217" s="30">
        <f t="shared" si="14"/>
        <v>0</v>
      </c>
      <c r="I217" s="182"/>
      <c r="J217" s="30" t="str">
        <f>IF('Cenas aprēķins'!$E$22="Jā",IFERROR(ROUND(O217/$M$174*$J$174,2),""),"")</f>
        <v/>
      </c>
      <c r="K217" s="30" t="str">
        <f>IF('Cenas aprēķins'!$F$22="Jā",IFERROR(ROUND(O217/$M$174*$K$174,2),""),"")</f>
        <v/>
      </c>
      <c r="L217" s="30" t="str">
        <f>IF('Cenas aprēķins'!$G$22="Jā",IFERROR(ROUND(O217/$M$174*$L$174,2),""),"")</f>
        <v/>
      </c>
      <c r="M217" s="30" t="str">
        <f>IF('Cenas aprēķins'!$H$22="Jā",IFERROR(ROUND(H217/I217/12,2),""),"")</f>
        <v/>
      </c>
      <c r="N217" s="31" t="str">
        <f>IF('Cenas aprēķins'!$I$22="Jā",IFERROR(ROUND(O217/$M$174*$N$174,2),""),"")</f>
        <v/>
      </c>
      <c r="O217" s="223" t="str">
        <f t="shared" si="15"/>
        <v/>
      </c>
    </row>
    <row r="218" spans="1:15" ht="15.6" hidden="1" outlineLevel="2" x14ac:dyDescent="0.3">
      <c r="A218" s="40"/>
      <c r="B218" s="109">
        <v>42</v>
      </c>
      <c r="C218" s="182"/>
      <c r="D218" s="182"/>
      <c r="E218" s="218"/>
      <c r="F218" s="217"/>
      <c r="G218" s="182"/>
      <c r="H218" s="30">
        <f t="shared" si="14"/>
        <v>0</v>
      </c>
      <c r="I218" s="182"/>
      <c r="J218" s="30" t="str">
        <f>IF('Cenas aprēķins'!$E$22="Jā",IFERROR(ROUND(O218/$M$174*$J$174,2),""),"")</f>
        <v/>
      </c>
      <c r="K218" s="30" t="str">
        <f>IF('Cenas aprēķins'!$F$22="Jā",IFERROR(ROUND(O218/$M$174*$K$174,2),""),"")</f>
        <v/>
      </c>
      <c r="L218" s="30" t="str">
        <f>IF('Cenas aprēķins'!$G$22="Jā",IFERROR(ROUND(O218/$M$174*$L$174,2),""),"")</f>
        <v/>
      </c>
      <c r="M218" s="30" t="str">
        <f>IF('Cenas aprēķins'!$H$22="Jā",IFERROR(ROUND(H218/I218/12,2),""),"")</f>
        <v/>
      </c>
      <c r="N218" s="31" t="str">
        <f>IF('Cenas aprēķins'!$I$22="Jā",IFERROR(ROUND(O218/$M$174*$N$174,2),""),"")</f>
        <v/>
      </c>
      <c r="O218" s="223" t="str">
        <f t="shared" si="15"/>
        <v/>
      </c>
    </row>
    <row r="219" spans="1:15" ht="15.6" hidden="1" outlineLevel="2" x14ac:dyDescent="0.3">
      <c r="A219" s="40"/>
      <c r="B219" s="109">
        <v>43</v>
      </c>
      <c r="C219" s="182"/>
      <c r="D219" s="182"/>
      <c r="E219" s="218"/>
      <c r="F219" s="217"/>
      <c r="G219" s="182"/>
      <c r="H219" s="30">
        <f t="shared" si="14"/>
        <v>0</v>
      </c>
      <c r="I219" s="182"/>
      <c r="J219" s="30" t="str">
        <f>IF('Cenas aprēķins'!$E$22="Jā",IFERROR(ROUND(O219/$M$174*$J$174,2),""),"")</f>
        <v/>
      </c>
      <c r="K219" s="30" t="str">
        <f>IF('Cenas aprēķins'!$F$22="Jā",IFERROR(ROUND(O219/$M$174*$K$174,2),""),"")</f>
        <v/>
      </c>
      <c r="L219" s="30" t="str">
        <f>IF('Cenas aprēķins'!$G$22="Jā",IFERROR(ROUND(O219/$M$174*$L$174,2),""),"")</f>
        <v/>
      </c>
      <c r="M219" s="30" t="str">
        <f>IF('Cenas aprēķins'!$H$22="Jā",IFERROR(ROUND(H219/I219/12,2),""),"")</f>
        <v/>
      </c>
      <c r="N219" s="31" t="str">
        <f>IF('Cenas aprēķins'!$I$22="Jā",IFERROR(ROUND(O219/$M$174*$N$174,2),""),"")</f>
        <v/>
      </c>
      <c r="O219" s="223" t="str">
        <f t="shared" si="15"/>
        <v/>
      </c>
    </row>
    <row r="220" spans="1:15" ht="15.6" hidden="1" outlineLevel="2" x14ac:dyDescent="0.3">
      <c r="A220" s="40"/>
      <c r="B220" s="109">
        <v>44</v>
      </c>
      <c r="C220" s="182"/>
      <c r="D220" s="182"/>
      <c r="E220" s="218"/>
      <c r="F220" s="217"/>
      <c r="G220" s="182"/>
      <c r="H220" s="30">
        <f t="shared" si="14"/>
        <v>0</v>
      </c>
      <c r="I220" s="182"/>
      <c r="J220" s="30" t="str">
        <f>IF('Cenas aprēķins'!$E$22="Jā",IFERROR(ROUND(O220/$M$174*$J$174,2),""),"")</f>
        <v/>
      </c>
      <c r="K220" s="30" t="str">
        <f>IF('Cenas aprēķins'!$F$22="Jā",IFERROR(ROUND(O220/$M$174*$K$174,2),""),"")</f>
        <v/>
      </c>
      <c r="L220" s="30" t="str">
        <f>IF('Cenas aprēķins'!$G$22="Jā",IFERROR(ROUND(O220/$M$174*$L$174,2),""),"")</f>
        <v/>
      </c>
      <c r="M220" s="30" t="str">
        <f>IF('Cenas aprēķins'!$H$22="Jā",IFERROR(ROUND(H220/I220/12,2),""),"")</f>
        <v/>
      </c>
      <c r="N220" s="31" t="str">
        <f>IF('Cenas aprēķins'!$I$22="Jā",IFERROR(ROUND(O220/$M$174*$N$174,2),""),"")</f>
        <v/>
      </c>
      <c r="O220" s="223" t="str">
        <f t="shared" si="15"/>
        <v/>
      </c>
    </row>
    <row r="221" spans="1:15" ht="15.6" hidden="1" outlineLevel="2" x14ac:dyDescent="0.3">
      <c r="A221" s="40"/>
      <c r="B221" s="109">
        <v>45</v>
      </c>
      <c r="C221" s="182"/>
      <c r="D221" s="182"/>
      <c r="E221" s="218"/>
      <c r="F221" s="217"/>
      <c r="G221" s="182"/>
      <c r="H221" s="30">
        <f t="shared" si="14"/>
        <v>0</v>
      </c>
      <c r="I221" s="182"/>
      <c r="J221" s="30" t="str">
        <f>IF('Cenas aprēķins'!$E$22="Jā",IFERROR(ROUND(O221/$M$174*$J$174,2),""),"")</f>
        <v/>
      </c>
      <c r="K221" s="30" t="str">
        <f>IF('Cenas aprēķins'!$F$22="Jā",IFERROR(ROUND(O221/$M$174*$K$174,2),""),"")</f>
        <v/>
      </c>
      <c r="L221" s="30" t="str">
        <f>IF('Cenas aprēķins'!$G$22="Jā",IFERROR(ROUND(O221/$M$174*$L$174,2),""),"")</f>
        <v/>
      </c>
      <c r="M221" s="30" t="str">
        <f>IF('Cenas aprēķins'!$H$22="Jā",IFERROR(ROUND(H221/I221/12,2),""),"")</f>
        <v/>
      </c>
      <c r="N221" s="31" t="str">
        <f>IF('Cenas aprēķins'!$I$22="Jā",IFERROR(ROUND(O221/$M$174*$N$174,2),""),"")</f>
        <v/>
      </c>
      <c r="O221" s="223" t="str">
        <f t="shared" si="15"/>
        <v/>
      </c>
    </row>
    <row r="222" spans="1:15" ht="15.6" hidden="1" outlineLevel="2" x14ac:dyDescent="0.3">
      <c r="A222" s="40"/>
      <c r="B222" s="109">
        <v>46</v>
      </c>
      <c r="C222" s="182"/>
      <c r="D222" s="182"/>
      <c r="E222" s="218"/>
      <c r="F222" s="217"/>
      <c r="G222" s="182"/>
      <c r="H222" s="30">
        <f t="shared" si="14"/>
        <v>0</v>
      </c>
      <c r="I222" s="182"/>
      <c r="J222" s="30" t="str">
        <f>IF('Cenas aprēķins'!$E$22="Jā",IFERROR(ROUND(O222/$M$174*$J$174,2),""),"")</f>
        <v/>
      </c>
      <c r="K222" s="30" t="str">
        <f>IF('Cenas aprēķins'!$F$22="Jā",IFERROR(ROUND(O222/$M$174*$K$174,2),""),"")</f>
        <v/>
      </c>
      <c r="L222" s="30" t="str">
        <f>IF('Cenas aprēķins'!$G$22="Jā",IFERROR(ROUND(O222/$M$174*$L$174,2),""),"")</f>
        <v/>
      </c>
      <c r="M222" s="30" t="str">
        <f>IF('Cenas aprēķins'!$H$22="Jā",IFERROR(ROUND(H222/I222/12,2),""),"")</f>
        <v/>
      </c>
      <c r="N222" s="31" t="str">
        <f>IF('Cenas aprēķins'!$I$22="Jā",IFERROR(ROUND(O222/$M$174*$N$174,2),""),"")</f>
        <v/>
      </c>
      <c r="O222" s="223" t="str">
        <f t="shared" si="15"/>
        <v/>
      </c>
    </row>
    <row r="223" spans="1:15" ht="15.6" hidden="1" outlineLevel="2" x14ac:dyDescent="0.3">
      <c r="A223" s="40"/>
      <c r="B223" s="109">
        <v>47</v>
      </c>
      <c r="C223" s="182"/>
      <c r="D223" s="182"/>
      <c r="E223" s="218"/>
      <c r="F223" s="217"/>
      <c r="G223" s="182"/>
      <c r="H223" s="30">
        <f t="shared" si="14"/>
        <v>0</v>
      </c>
      <c r="I223" s="182"/>
      <c r="J223" s="30" t="str">
        <f>IF('Cenas aprēķins'!$E$22="Jā",IFERROR(ROUND(O223/$M$174*$J$174,2),""),"")</f>
        <v/>
      </c>
      <c r="K223" s="30" t="str">
        <f>IF('Cenas aprēķins'!$F$22="Jā",IFERROR(ROUND(O223/$M$174*$K$174,2),""),"")</f>
        <v/>
      </c>
      <c r="L223" s="30" t="str">
        <f>IF('Cenas aprēķins'!$G$22="Jā",IFERROR(ROUND(O223/$M$174*$L$174,2),""),"")</f>
        <v/>
      </c>
      <c r="M223" s="30" t="str">
        <f>IF('Cenas aprēķins'!$H$22="Jā",IFERROR(ROUND(H223/I223/12,2),""),"")</f>
        <v/>
      </c>
      <c r="N223" s="31" t="str">
        <f>IF('Cenas aprēķins'!$I$22="Jā",IFERROR(ROUND(O223/$M$174*$N$174,2),""),"")</f>
        <v/>
      </c>
      <c r="O223" s="223" t="str">
        <f t="shared" si="15"/>
        <v/>
      </c>
    </row>
    <row r="224" spans="1:15" ht="15.6" hidden="1" outlineLevel="2" x14ac:dyDescent="0.3">
      <c r="A224" s="40"/>
      <c r="B224" s="109">
        <v>48</v>
      </c>
      <c r="C224" s="182"/>
      <c r="D224" s="182"/>
      <c r="E224" s="218"/>
      <c r="F224" s="217"/>
      <c r="G224" s="182"/>
      <c r="H224" s="30">
        <f t="shared" si="14"/>
        <v>0</v>
      </c>
      <c r="I224" s="182"/>
      <c r="J224" s="30" t="str">
        <f>IF('Cenas aprēķins'!$E$22="Jā",IFERROR(ROUND(O224/$M$174*$J$174,2),""),"")</f>
        <v/>
      </c>
      <c r="K224" s="30" t="str">
        <f>IF('Cenas aprēķins'!$F$22="Jā",IFERROR(ROUND(O224/$M$174*$K$174,2),""),"")</f>
        <v/>
      </c>
      <c r="L224" s="30" t="str">
        <f>IF('Cenas aprēķins'!$G$22="Jā",IFERROR(ROUND(O224/$M$174*$L$174,2),""),"")</f>
        <v/>
      </c>
      <c r="M224" s="30" t="str">
        <f>IF('Cenas aprēķins'!$H$22="Jā",IFERROR(ROUND(H224/I224/12,2),""),"")</f>
        <v/>
      </c>
      <c r="N224" s="31" t="str">
        <f>IF('Cenas aprēķins'!$I$22="Jā",IFERROR(ROUND(O224/$M$174*$N$174,2),""),"")</f>
        <v/>
      </c>
      <c r="O224" s="223" t="str">
        <f t="shared" si="15"/>
        <v/>
      </c>
    </row>
    <row r="225" spans="1:15" ht="15.6" hidden="1" outlineLevel="2" x14ac:dyDescent="0.3">
      <c r="A225" s="40"/>
      <c r="B225" s="109">
        <v>49</v>
      </c>
      <c r="C225" s="182"/>
      <c r="D225" s="182"/>
      <c r="E225" s="218"/>
      <c r="F225" s="217"/>
      <c r="G225" s="182"/>
      <c r="H225" s="30">
        <f t="shared" si="14"/>
        <v>0</v>
      </c>
      <c r="I225" s="182"/>
      <c r="J225" s="30" t="str">
        <f>IF('Cenas aprēķins'!$E$22="Jā",IFERROR(ROUND(O225/$M$174*$J$174,2),""),"")</f>
        <v/>
      </c>
      <c r="K225" s="30" t="str">
        <f>IF('Cenas aprēķins'!$F$22="Jā",IFERROR(ROUND(O225/$M$174*$K$174,2),""),"")</f>
        <v/>
      </c>
      <c r="L225" s="30" t="str">
        <f>IF('Cenas aprēķins'!$G$22="Jā",IFERROR(ROUND(O225/$M$174*$L$174,2),""),"")</f>
        <v/>
      </c>
      <c r="M225" s="30" t="str">
        <f>IF('Cenas aprēķins'!$H$22="Jā",IFERROR(ROUND(H225/I225/12,2),""),"")</f>
        <v/>
      </c>
      <c r="N225" s="31" t="str">
        <f>IF('Cenas aprēķins'!$I$22="Jā",IFERROR(ROUND(O225/$M$174*$N$174,2),""),"")</f>
        <v/>
      </c>
      <c r="O225" s="223" t="str">
        <f t="shared" si="15"/>
        <v/>
      </c>
    </row>
    <row r="226" spans="1:15" ht="15.6" outlineLevel="1" collapsed="1" x14ac:dyDescent="0.3">
      <c r="A226" s="40"/>
      <c r="B226" s="109">
        <v>50</v>
      </c>
      <c r="C226" s="182"/>
      <c r="D226" s="182"/>
      <c r="E226" s="218"/>
      <c r="F226" s="217"/>
      <c r="G226" s="182"/>
      <c r="H226" s="30">
        <f t="shared" si="14"/>
        <v>0</v>
      </c>
      <c r="I226" s="182"/>
      <c r="J226" s="30" t="str">
        <f>IF('Cenas aprēķins'!$E$22="Jā",IFERROR(ROUND(O226/$M$174*$J$174,2),""),"")</f>
        <v/>
      </c>
      <c r="K226" s="30" t="str">
        <f>IF('Cenas aprēķins'!$F$22="Jā",IFERROR(ROUND(O226/$M$174*$K$174,2),""),"")</f>
        <v/>
      </c>
      <c r="L226" s="30" t="str">
        <f>IF('Cenas aprēķins'!$G$22="Jā",IFERROR(ROUND(O226/$M$174*$L$174,2),""),"")</f>
        <v/>
      </c>
      <c r="M226" s="30" t="str">
        <f>IF('Cenas aprēķins'!$H$22="Jā",IFERROR(ROUND(H226/I226/12,2),""),"")</f>
        <v/>
      </c>
      <c r="N226" s="31" t="str">
        <f>IF('Cenas aprēķins'!$I$22="Jā",IFERROR(ROUND(O226/$M$174*$N$174,2),""),"")</f>
        <v/>
      </c>
      <c r="O226" s="223" t="str">
        <f t="shared" si="15"/>
        <v/>
      </c>
    </row>
    <row r="227" spans="1:15" ht="15.6" hidden="1" outlineLevel="2" x14ac:dyDescent="0.3">
      <c r="A227" s="40"/>
      <c r="B227" s="109">
        <v>51</v>
      </c>
      <c r="C227" s="182"/>
      <c r="D227" s="182"/>
      <c r="E227" s="218"/>
      <c r="F227" s="217"/>
      <c r="G227" s="182"/>
      <c r="H227" s="30">
        <f t="shared" si="14"/>
        <v>0</v>
      </c>
      <c r="I227" s="182"/>
      <c r="J227" s="30" t="str">
        <f>IF('Cenas aprēķins'!$E$22="Jā",IFERROR(ROUND(O227/$M$174*$J$174,2),""),"")</f>
        <v/>
      </c>
      <c r="K227" s="30" t="str">
        <f>IF('Cenas aprēķins'!$F$22="Jā",IFERROR(ROUND(O227/$M$174*$K$174,2),""),"")</f>
        <v/>
      </c>
      <c r="L227" s="30" t="str">
        <f>IF('Cenas aprēķins'!$G$22="Jā",IFERROR(ROUND(O227/$M$174*$L$174,2),""),"")</f>
        <v/>
      </c>
      <c r="M227" s="30" t="str">
        <f>IF('Cenas aprēķins'!$H$22="Jā",IFERROR(ROUND(H227/I227/12,2),""),"")</f>
        <v/>
      </c>
      <c r="N227" s="31" t="str">
        <f>IF('Cenas aprēķins'!$I$22="Jā",IFERROR(ROUND(O227/$M$174*$N$174,2),""),"")</f>
        <v/>
      </c>
      <c r="O227" s="223" t="str">
        <f t="shared" si="15"/>
        <v/>
      </c>
    </row>
    <row r="228" spans="1:15" ht="15.6" hidden="1" outlineLevel="2" x14ac:dyDescent="0.3">
      <c r="A228" s="40"/>
      <c r="B228" s="109">
        <v>52</v>
      </c>
      <c r="C228" s="182"/>
      <c r="D228" s="182"/>
      <c r="E228" s="218"/>
      <c r="F228" s="217"/>
      <c r="G228" s="182"/>
      <c r="H228" s="30">
        <f t="shared" si="14"/>
        <v>0</v>
      </c>
      <c r="I228" s="182"/>
      <c r="J228" s="30" t="str">
        <f>IF('Cenas aprēķins'!$E$22="Jā",IFERROR(ROUND(O228/$M$174*$J$174,2),""),"")</f>
        <v/>
      </c>
      <c r="K228" s="30" t="str">
        <f>IF('Cenas aprēķins'!$F$22="Jā",IFERROR(ROUND(O228/$M$174*$K$174,2),""),"")</f>
        <v/>
      </c>
      <c r="L228" s="30" t="str">
        <f>IF('Cenas aprēķins'!$G$22="Jā",IFERROR(ROUND(O228/$M$174*$L$174,2),""),"")</f>
        <v/>
      </c>
      <c r="M228" s="30" t="str">
        <f>IF('Cenas aprēķins'!$H$22="Jā",IFERROR(ROUND(H228/I228/12,2),""),"")</f>
        <v/>
      </c>
      <c r="N228" s="31" t="str">
        <f>IF('Cenas aprēķins'!$I$22="Jā",IFERROR(ROUND(O228/$M$174*$N$174,2),""),"")</f>
        <v/>
      </c>
      <c r="O228" s="223" t="str">
        <f t="shared" si="15"/>
        <v/>
      </c>
    </row>
    <row r="229" spans="1:15" ht="15.6" hidden="1" outlineLevel="2" x14ac:dyDescent="0.3">
      <c r="A229" s="40"/>
      <c r="B229" s="109">
        <v>53</v>
      </c>
      <c r="C229" s="182"/>
      <c r="D229" s="182"/>
      <c r="E229" s="218"/>
      <c r="F229" s="217"/>
      <c r="G229" s="182"/>
      <c r="H229" s="30">
        <f t="shared" si="14"/>
        <v>0</v>
      </c>
      <c r="I229" s="182"/>
      <c r="J229" s="30" t="str">
        <f>IF('Cenas aprēķins'!$E$22="Jā",IFERROR(ROUND(O229/$M$174*$J$174,2),""),"")</f>
        <v/>
      </c>
      <c r="K229" s="30" t="str">
        <f>IF('Cenas aprēķins'!$F$22="Jā",IFERROR(ROUND(O229/$M$174*$K$174,2),""),"")</f>
        <v/>
      </c>
      <c r="L229" s="30" t="str">
        <f>IF('Cenas aprēķins'!$G$22="Jā",IFERROR(ROUND(O229/$M$174*$L$174,2),""),"")</f>
        <v/>
      </c>
      <c r="M229" s="30" t="str">
        <f>IF('Cenas aprēķins'!$H$22="Jā",IFERROR(ROUND(H229/I229/12,2),""),"")</f>
        <v/>
      </c>
      <c r="N229" s="31" t="str">
        <f>IF('Cenas aprēķins'!$I$22="Jā",IFERROR(ROUND(O229/$M$174*$N$174,2),""),"")</f>
        <v/>
      </c>
      <c r="O229" s="223" t="str">
        <f t="shared" si="15"/>
        <v/>
      </c>
    </row>
    <row r="230" spans="1:15" ht="15.6" hidden="1" outlineLevel="2" x14ac:dyDescent="0.3">
      <c r="A230" s="40"/>
      <c r="B230" s="109">
        <v>54</v>
      </c>
      <c r="C230" s="182"/>
      <c r="D230" s="182"/>
      <c r="E230" s="218"/>
      <c r="F230" s="217"/>
      <c r="G230" s="182"/>
      <c r="H230" s="30">
        <f t="shared" si="14"/>
        <v>0</v>
      </c>
      <c r="I230" s="182"/>
      <c r="J230" s="30" t="str">
        <f>IF('Cenas aprēķins'!$E$22="Jā",IFERROR(ROUND(O230/$M$174*$J$174,2),""),"")</f>
        <v/>
      </c>
      <c r="K230" s="30" t="str">
        <f>IF('Cenas aprēķins'!$F$22="Jā",IFERROR(ROUND(O230/$M$174*$K$174,2),""),"")</f>
        <v/>
      </c>
      <c r="L230" s="30" t="str">
        <f>IF('Cenas aprēķins'!$G$22="Jā",IFERROR(ROUND(O230/$M$174*$L$174,2),""),"")</f>
        <v/>
      </c>
      <c r="M230" s="30" t="str">
        <f>IF('Cenas aprēķins'!$H$22="Jā",IFERROR(ROUND(H230/I230/12,2),""),"")</f>
        <v/>
      </c>
      <c r="N230" s="31" t="str">
        <f>IF('Cenas aprēķins'!$I$22="Jā",IFERROR(ROUND(O230/$M$174*$N$174,2),""),"")</f>
        <v/>
      </c>
      <c r="O230" s="223" t="str">
        <f t="shared" si="15"/>
        <v/>
      </c>
    </row>
    <row r="231" spans="1:15" ht="15.6" hidden="1" outlineLevel="2" x14ac:dyDescent="0.3">
      <c r="A231" s="40"/>
      <c r="B231" s="109">
        <v>55</v>
      </c>
      <c r="C231" s="182"/>
      <c r="D231" s="182"/>
      <c r="E231" s="218"/>
      <c r="F231" s="217"/>
      <c r="G231" s="182"/>
      <c r="H231" s="30">
        <f t="shared" si="14"/>
        <v>0</v>
      </c>
      <c r="I231" s="182"/>
      <c r="J231" s="30" t="str">
        <f>IF('Cenas aprēķins'!$E$22="Jā",IFERROR(ROUND(O231/$M$174*$J$174,2),""),"")</f>
        <v/>
      </c>
      <c r="K231" s="30" t="str">
        <f>IF('Cenas aprēķins'!$F$22="Jā",IFERROR(ROUND(O231/$M$174*$K$174,2),""),"")</f>
        <v/>
      </c>
      <c r="L231" s="30" t="str">
        <f>IF('Cenas aprēķins'!$G$22="Jā",IFERROR(ROUND(O231/$M$174*$L$174,2),""),"")</f>
        <v/>
      </c>
      <c r="M231" s="30" t="str">
        <f>IF('Cenas aprēķins'!$H$22="Jā",IFERROR(ROUND(H231/I231/12,2),""),"")</f>
        <v/>
      </c>
      <c r="N231" s="31" t="str">
        <f>IF('Cenas aprēķins'!$I$22="Jā",IFERROR(ROUND(O231/$M$174*$N$174,2),""),"")</f>
        <v/>
      </c>
      <c r="O231" s="223" t="str">
        <f t="shared" si="15"/>
        <v/>
      </c>
    </row>
    <row r="232" spans="1:15" ht="15.6" hidden="1" outlineLevel="2" x14ac:dyDescent="0.3">
      <c r="A232" s="40"/>
      <c r="B232" s="109">
        <v>56</v>
      </c>
      <c r="C232" s="182"/>
      <c r="D232" s="182"/>
      <c r="E232" s="218"/>
      <c r="F232" s="217"/>
      <c r="G232" s="182"/>
      <c r="H232" s="30">
        <f t="shared" si="14"/>
        <v>0</v>
      </c>
      <c r="I232" s="182"/>
      <c r="J232" s="30" t="str">
        <f>IF('Cenas aprēķins'!$E$22="Jā",IFERROR(ROUND(O232/$M$174*$J$174,2),""),"")</f>
        <v/>
      </c>
      <c r="K232" s="30" t="str">
        <f>IF('Cenas aprēķins'!$F$22="Jā",IFERROR(ROUND(O232/$M$174*$K$174,2),""),"")</f>
        <v/>
      </c>
      <c r="L232" s="30" t="str">
        <f>IF('Cenas aprēķins'!$G$22="Jā",IFERROR(ROUND(O232/$M$174*$L$174,2),""),"")</f>
        <v/>
      </c>
      <c r="M232" s="30" t="str">
        <f>IF('Cenas aprēķins'!$H$22="Jā",IFERROR(ROUND(H232/I232/12,2),""),"")</f>
        <v/>
      </c>
      <c r="N232" s="31" t="str">
        <f>IF('Cenas aprēķins'!$I$22="Jā",IFERROR(ROUND(O232/$M$174*$N$174,2),""),"")</f>
        <v/>
      </c>
      <c r="O232" s="223" t="str">
        <f t="shared" si="15"/>
        <v/>
      </c>
    </row>
    <row r="233" spans="1:15" ht="15.6" hidden="1" outlineLevel="2" x14ac:dyDescent="0.3">
      <c r="A233" s="40"/>
      <c r="B233" s="109">
        <v>57</v>
      </c>
      <c r="C233" s="182"/>
      <c r="D233" s="182"/>
      <c r="E233" s="218"/>
      <c r="F233" s="217"/>
      <c r="G233" s="182"/>
      <c r="H233" s="30">
        <f t="shared" si="14"/>
        <v>0</v>
      </c>
      <c r="I233" s="182"/>
      <c r="J233" s="30" t="str">
        <f>IF('Cenas aprēķins'!$E$22="Jā",IFERROR(ROUND(O233/$M$174*$J$174,2),""),"")</f>
        <v/>
      </c>
      <c r="K233" s="30" t="str">
        <f>IF('Cenas aprēķins'!$F$22="Jā",IFERROR(ROUND(O233/$M$174*$K$174,2),""),"")</f>
        <v/>
      </c>
      <c r="L233" s="30" t="str">
        <f>IF('Cenas aprēķins'!$G$22="Jā",IFERROR(ROUND(O233/$M$174*$L$174,2),""),"")</f>
        <v/>
      </c>
      <c r="M233" s="30" t="str">
        <f>IF('Cenas aprēķins'!$H$22="Jā",IFERROR(ROUND(H233/I233/12,2),""),"")</f>
        <v/>
      </c>
      <c r="N233" s="31" t="str">
        <f>IF('Cenas aprēķins'!$I$22="Jā",IFERROR(ROUND(O233/$M$174*$N$174,2),""),"")</f>
        <v/>
      </c>
      <c r="O233" s="223" t="str">
        <f t="shared" si="15"/>
        <v/>
      </c>
    </row>
    <row r="234" spans="1:15" ht="15.6" hidden="1" outlineLevel="2" x14ac:dyDescent="0.3">
      <c r="A234" s="40"/>
      <c r="B234" s="109">
        <v>58</v>
      </c>
      <c r="C234" s="182"/>
      <c r="D234" s="182"/>
      <c r="E234" s="218"/>
      <c r="F234" s="217"/>
      <c r="G234" s="182"/>
      <c r="H234" s="30">
        <f t="shared" si="14"/>
        <v>0</v>
      </c>
      <c r="I234" s="182"/>
      <c r="J234" s="30" t="str">
        <f>IF('Cenas aprēķins'!$E$22="Jā",IFERROR(ROUND(O234/$M$174*$J$174,2),""),"")</f>
        <v/>
      </c>
      <c r="K234" s="30" t="str">
        <f>IF('Cenas aprēķins'!$F$22="Jā",IFERROR(ROUND(O234/$M$174*$K$174,2),""),"")</f>
        <v/>
      </c>
      <c r="L234" s="30" t="str">
        <f>IF('Cenas aprēķins'!$G$22="Jā",IFERROR(ROUND(O234/$M$174*$L$174,2),""),"")</f>
        <v/>
      </c>
      <c r="M234" s="30" t="str">
        <f>IF('Cenas aprēķins'!$H$22="Jā",IFERROR(ROUND(H234/I234/12,2),""),"")</f>
        <v/>
      </c>
      <c r="N234" s="31" t="str">
        <f>IF('Cenas aprēķins'!$I$22="Jā",IFERROR(ROUND(O234/$M$174*$N$174,2),""),"")</f>
        <v/>
      </c>
      <c r="O234" s="223" t="str">
        <f t="shared" si="15"/>
        <v/>
      </c>
    </row>
    <row r="235" spans="1:15" ht="15.6" hidden="1" outlineLevel="2" x14ac:dyDescent="0.3">
      <c r="A235" s="40"/>
      <c r="B235" s="109">
        <v>59</v>
      </c>
      <c r="C235" s="182"/>
      <c r="D235" s="182"/>
      <c r="E235" s="218"/>
      <c r="F235" s="217"/>
      <c r="G235" s="182"/>
      <c r="H235" s="30">
        <f t="shared" si="14"/>
        <v>0</v>
      </c>
      <c r="I235" s="182"/>
      <c r="J235" s="30" t="str">
        <f>IF('Cenas aprēķins'!$E$22="Jā",IFERROR(ROUND(O235/$M$174*$J$174,2),""),"")</f>
        <v/>
      </c>
      <c r="K235" s="30" t="str">
        <f>IF('Cenas aprēķins'!$F$22="Jā",IFERROR(ROUND(O235/$M$174*$K$174,2),""),"")</f>
        <v/>
      </c>
      <c r="L235" s="30" t="str">
        <f>IF('Cenas aprēķins'!$G$22="Jā",IFERROR(ROUND(O235/$M$174*$L$174,2),""),"")</f>
        <v/>
      </c>
      <c r="M235" s="30" t="str">
        <f>IF('Cenas aprēķins'!$H$22="Jā",IFERROR(ROUND(H235/I235/12,2),""),"")</f>
        <v/>
      </c>
      <c r="N235" s="31" t="str">
        <f>IF('Cenas aprēķins'!$I$22="Jā",IFERROR(ROUND(O235/$M$174*$N$174,2),""),"")</f>
        <v/>
      </c>
      <c r="O235" s="223" t="str">
        <f t="shared" si="15"/>
        <v/>
      </c>
    </row>
    <row r="236" spans="1:15" ht="15.6" outlineLevel="1" collapsed="1" x14ac:dyDescent="0.3">
      <c r="A236" s="40"/>
      <c r="B236" s="109">
        <v>60</v>
      </c>
      <c r="C236" s="182"/>
      <c r="D236" s="182"/>
      <c r="E236" s="218"/>
      <c r="F236" s="217"/>
      <c r="G236" s="182"/>
      <c r="H236" s="30">
        <f t="shared" si="14"/>
        <v>0</v>
      </c>
      <c r="I236" s="182"/>
      <c r="J236" s="30" t="str">
        <f>IF('Cenas aprēķins'!$E$22="Jā",IFERROR(ROUND(O236/$M$174*$J$174,2),""),"")</f>
        <v/>
      </c>
      <c r="K236" s="30" t="str">
        <f>IF('Cenas aprēķins'!$F$22="Jā",IFERROR(ROUND(O236/$M$174*$K$174,2),""),"")</f>
        <v/>
      </c>
      <c r="L236" s="30" t="str">
        <f>IF('Cenas aprēķins'!$G$22="Jā",IFERROR(ROUND(O236/$M$174*$L$174,2),""),"")</f>
        <v/>
      </c>
      <c r="M236" s="30" t="str">
        <f>IF('Cenas aprēķins'!$H$22="Jā",IFERROR(ROUND(H236/I236/12,2),""),"")</f>
        <v/>
      </c>
      <c r="N236" s="31" t="str">
        <f>IF('Cenas aprēķins'!$I$22="Jā",IFERROR(ROUND(O236/$M$174*$N$174,2),""),"")</f>
        <v/>
      </c>
      <c r="O236" s="223" t="str">
        <f t="shared" si="15"/>
        <v/>
      </c>
    </row>
    <row r="237" spans="1:15" ht="15.6" hidden="1" outlineLevel="2" x14ac:dyDescent="0.3">
      <c r="A237" s="40"/>
      <c r="B237" s="109">
        <v>61</v>
      </c>
      <c r="C237" s="182"/>
      <c r="D237" s="182"/>
      <c r="E237" s="218"/>
      <c r="F237" s="217"/>
      <c r="G237" s="182"/>
      <c r="H237" s="30">
        <f t="shared" si="14"/>
        <v>0</v>
      </c>
      <c r="I237" s="182"/>
      <c r="J237" s="30" t="str">
        <f>IF('Cenas aprēķins'!$E$22="Jā",IFERROR(ROUND(O237/$M$174*$J$174,2),""),"")</f>
        <v/>
      </c>
      <c r="K237" s="30" t="str">
        <f>IF('Cenas aprēķins'!$F$22="Jā",IFERROR(ROUND(O237/$M$174*$K$174,2),""),"")</f>
        <v/>
      </c>
      <c r="L237" s="30" t="str">
        <f>IF('Cenas aprēķins'!$G$22="Jā",IFERROR(ROUND(O237/$M$174*$L$174,2),""),"")</f>
        <v/>
      </c>
      <c r="M237" s="30" t="str">
        <f>IF('Cenas aprēķins'!$H$22="Jā",IFERROR(ROUND(H237/I237/12,2),""),"")</f>
        <v/>
      </c>
      <c r="N237" s="31" t="str">
        <f>IF('Cenas aprēķins'!$I$22="Jā",IFERROR(ROUND(O237/$M$174*$N$174,2),""),"")</f>
        <v/>
      </c>
      <c r="O237" s="223" t="str">
        <f t="shared" si="15"/>
        <v/>
      </c>
    </row>
    <row r="238" spans="1:15" ht="15.6" hidden="1" outlineLevel="2" x14ac:dyDescent="0.3">
      <c r="A238" s="40"/>
      <c r="B238" s="109">
        <v>62</v>
      </c>
      <c r="C238" s="182"/>
      <c r="D238" s="182"/>
      <c r="E238" s="218"/>
      <c r="F238" s="217"/>
      <c r="G238" s="182"/>
      <c r="H238" s="30">
        <f t="shared" si="14"/>
        <v>0</v>
      </c>
      <c r="I238" s="182"/>
      <c r="J238" s="30" t="str">
        <f>IF('Cenas aprēķins'!$E$22="Jā",IFERROR(ROUND(O238/$M$174*$J$174,2),""),"")</f>
        <v/>
      </c>
      <c r="K238" s="30" t="str">
        <f>IF('Cenas aprēķins'!$F$22="Jā",IFERROR(ROUND(O238/$M$174*$K$174,2),""),"")</f>
        <v/>
      </c>
      <c r="L238" s="30" t="str">
        <f>IF('Cenas aprēķins'!$G$22="Jā",IFERROR(ROUND(O238/$M$174*$L$174,2),""),"")</f>
        <v/>
      </c>
      <c r="M238" s="30" t="str">
        <f>IF('Cenas aprēķins'!$H$22="Jā",IFERROR(ROUND(H238/I238/12,2),""),"")</f>
        <v/>
      </c>
      <c r="N238" s="31" t="str">
        <f>IF('Cenas aprēķins'!$I$22="Jā",IFERROR(ROUND(O238/$M$174*$N$174,2),""),"")</f>
        <v/>
      </c>
      <c r="O238" s="223" t="str">
        <f t="shared" si="15"/>
        <v/>
      </c>
    </row>
    <row r="239" spans="1:15" ht="15.6" hidden="1" outlineLevel="2" x14ac:dyDescent="0.3">
      <c r="A239" s="40"/>
      <c r="B239" s="109">
        <v>63</v>
      </c>
      <c r="C239" s="182"/>
      <c r="D239" s="182"/>
      <c r="E239" s="218"/>
      <c r="F239" s="217"/>
      <c r="G239" s="182"/>
      <c r="H239" s="30">
        <f t="shared" si="14"/>
        <v>0</v>
      </c>
      <c r="I239" s="182"/>
      <c r="J239" s="30" t="str">
        <f>IF('Cenas aprēķins'!$E$22="Jā",IFERROR(ROUND(O239/$M$174*$J$174,2),""),"")</f>
        <v/>
      </c>
      <c r="K239" s="30" t="str">
        <f>IF('Cenas aprēķins'!$F$22="Jā",IFERROR(ROUND(O239/$M$174*$K$174,2),""),"")</f>
        <v/>
      </c>
      <c r="L239" s="30" t="str">
        <f>IF('Cenas aprēķins'!$G$22="Jā",IFERROR(ROUND(O239/$M$174*$L$174,2),""),"")</f>
        <v/>
      </c>
      <c r="M239" s="30" t="str">
        <f>IF('Cenas aprēķins'!$H$22="Jā",IFERROR(ROUND(H239/I239/12,2),""),"")</f>
        <v/>
      </c>
      <c r="N239" s="31" t="str">
        <f>IF('Cenas aprēķins'!$I$22="Jā",IFERROR(ROUND(O239/$M$174*$N$174,2),""),"")</f>
        <v/>
      </c>
      <c r="O239" s="223" t="str">
        <f t="shared" si="15"/>
        <v/>
      </c>
    </row>
    <row r="240" spans="1:15" ht="15.6" hidden="1" outlineLevel="2" x14ac:dyDescent="0.3">
      <c r="A240" s="40"/>
      <c r="B240" s="109">
        <v>64</v>
      </c>
      <c r="C240" s="182"/>
      <c r="D240" s="182"/>
      <c r="E240" s="218"/>
      <c r="F240" s="217"/>
      <c r="G240" s="182"/>
      <c r="H240" s="30">
        <f t="shared" si="14"/>
        <v>0</v>
      </c>
      <c r="I240" s="182"/>
      <c r="J240" s="30" t="str">
        <f>IF('Cenas aprēķins'!$E$22="Jā",IFERROR(ROUND(O240/$M$174*$J$174,2),""),"")</f>
        <v/>
      </c>
      <c r="K240" s="30" t="str">
        <f>IF('Cenas aprēķins'!$F$22="Jā",IFERROR(ROUND(O240/$M$174*$K$174,2),""),"")</f>
        <v/>
      </c>
      <c r="L240" s="30" t="str">
        <f>IF('Cenas aprēķins'!$G$22="Jā",IFERROR(ROUND(O240/$M$174*$L$174,2),""),"")</f>
        <v/>
      </c>
      <c r="M240" s="30" t="str">
        <f>IF('Cenas aprēķins'!$H$22="Jā",IFERROR(ROUND(H240/I240/12,2),""),"")</f>
        <v/>
      </c>
      <c r="N240" s="31" t="str">
        <f>IF('Cenas aprēķins'!$I$22="Jā",IFERROR(ROUND(O240/$M$174*$N$174,2),""),"")</f>
        <v/>
      </c>
      <c r="O240" s="223" t="str">
        <f t="shared" si="15"/>
        <v/>
      </c>
    </row>
    <row r="241" spans="1:15" ht="15.6" hidden="1" outlineLevel="2" x14ac:dyDescent="0.3">
      <c r="A241" s="40"/>
      <c r="B241" s="109">
        <v>65</v>
      </c>
      <c r="C241" s="182"/>
      <c r="D241" s="182"/>
      <c r="E241" s="218"/>
      <c r="F241" s="217"/>
      <c r="G241" s="182"/>
      <c r="H241" s="30">
        <f t="shared" ref="H241:H304" si="16">F241*G241</f>
        <v>0</v>
      </c>
      <c r="I241" s="182"/>
      <c r="J241" s="30" t="str">
        <f>IF('Cenas aprēķins'!$E$22="Jā",IFERROR(ROUND(O241/$M$174*$J$174,2),""),"")</f>
        <v/>
      </c>
      <c r="K241" s="30" t="str">
        <f>IF('Cenas aprēķins'!$F$22="Jā",IFERROR(ROUND(O241/$M$174*$K$174,2),""),"")</f>
        <v/>
      </c>
      <c r="L241" s="30" t="str">
        <f>IF('Cenas aprēķins'!$G$22="Jā",IFERROR(ROUND(O241/$M$174*$L$174,2),""),"")</f>
        <v/>
      </c>
      <c r="M241" s="30" t="str">
        <f>IF('Cenas aprēķins'!$H$22="Jā",IFERROR(ROUND(H241/I241/12,2),""),"")</f>
        <v/>
      </c>
      <c r="N241" s="31" t="str">
        <f>IF('Cenas aprēķins'!$I$22="Jā",IFERROR(ROUND(O241/$M$174*$N$174,2),""),"")</f>
        <v/>
      </c>
      <c r="O241" s="223" t="str">
        <f t="shared" ref="O241:O304" si="17">IFERROR(ROUND(H241/I241/12,2),"")</f>
        <v/>
      </c>
    </row>
    <row r="242" spans="1:15" ht="15.6" hidden="1" outlineLevel="2" x14ac:dyDescent="0.3">
      <c r="A242" s="40"/>
      <c r="B242" s="109">
        <v>66</v>
      </c>
      <c r="C242" s="182"/>
      <c r="D242" s="182"/>
      <c r="E242" s="218"/>
      <c r="F242" s="217"/>
      <c r="G242" s="182"/>
      <c r="H242" s="30">
        <f t="shared" si="16"/>
        <v>0</v>
      </c>
      <c r="I242" s="182"/>
      <c r="J242" s="30" t="str">
        <f>IF('Cenas aprēķins'!$E$22="Jā",IFERROR(ROUND(O242/$M$174*$J$174,2),""),"")</f>
        <v/>
      </c>
      <c r="K242" s="30" t="str">
        <f>IF('Cenas aprēķins'!$F$22="Jā",IFERROR(ROUND(O242/$M$174*$K$174,2),""),"")</f>
        <v/>
      </c>
      <c r="L242" s="30" t="str">
        <f>IF('Cenas aprēķins'!$G$22="Jā",IFERROR(ROUND(O242/$M$174*$L$174,2),""),"")</f>
        <v/>
      </c>
      <c r="M242" s="30" t="str">
        <f>IF('Cenas aprēķins'!$H$22="Jā",IFERROR(ROUND(H242/I242/12,2),""),"")</f>
        <v/>
      </c>
      <c r="N242" s="31" t="str">
        <f>IF('Cenas aprēķins'!$I$22="Jā",IFERROR(ROUND(O242/$M$174*$N$174,2),""),"")</f>
        <v/>
      </c>
      <c r="O242" s="223" t="str">
        <f t="shared" si="17"/>
        <v/>
      </c>
    </row>
    <row r="243" spans="1:15" ht="15.6" hidden="1" outlineLevel="2" x14ac:dyDescent="0.3">
      <c r="A243" s="40"/>
      <c r="B243" s="109">
        <v>67</v>
      </c>
      <c r="C243" s="182"/>
      <c r="D243" s="182"/>
      <c r="E243" s="218"/>
      <c r="F243" s="217"/>
      <c r="G243" s="182"/>
      <c r="H243" s="30">
        <f t="shared" si="16"/>
        <v>0</v>
      </c>
      <c r="I243" s="182"/>
      <c r="J243" s="30" t="str">
        <f>IF('Cenas aprēķins'!$E$22="Jā",IFERROR(ROUND(O243/$M$174*$J$174,2),""),"")</f>
        <v/>
      </c>
      <c r="K243" s="30" t="str">
        <f>IF('Cenas aprēķins'!$F$22="Jā",IFERROR(ROUND(O243/$M$174*$K$174,2),""),"")</f>
        <v/>
      </c>
      <c r="L243" s="30" t="str">
        <f>IF('Cenas aprēķins'!$G$22="Jā",IFERROR(ROUND(O243/$M$174*$L$174,2),""),"")</f>
        <v/>
      </c>
      <c r="M243" s="30" t="str">
        <f>IF('Cenas aprēķins'!$H$22="Jā",IFERROR(ROUND(H243/I243/12,2),""),"")</f>
        <v/>
      </c>
      <c r="N243" s="31" t="str">
        <f>IF('Cenas aprēķins'!$I$22="Jā",IFERROR(ROUND(O243/$M$174*$N$174,2),""),"")</f>
        <v/>
      </c>
      <c r="O243" s="223" t="str">
        <f t="shared" si="17"/>
        <v/>
      </c>
    </row>
    <row r="244" spans="1:15" ht="15.6" hidden="1" outlineLevel="2" x14ac:dyDescent="0.3">
      <c r="A244" s="40"/>
      <c r="B244" s="109">
        <v>68</v>
      </c>
      <c r="C244" s="182"/>
      <c r="D244" s="182"/>
      <c r="E244" s="218"/>
      <c r="F244" s="217"/>
      <c r="G244" s="182"/>
      <c r="H244" s="30">
        <f t="shared" si="16"/>
        <v>0</v>
      </c>
      <c r="I244" s="182"/>
      <c r="J244" s="30" t="str">
        <f>IF('Cenas aprēķins'!$E$22="Jā",IFERROR(ROUND(O244/$M$174*$J$174,2),""),"")</f>
        <v/>
      </c>
      <c r="K244" s="30" t="str">
        <f>IF('Cenas aprēķins'!$F$22="Jā",IFERROR(ROUND(O244/$M$174*$K$174,2),""),"")</f>
        <v/>
      </c>
      <c r="L244" s="30" t="str">
        <f>IF('Cenas aprēķins'!$G$22="Jā",IFERROR(ROUND(O244/$M$174*$L$174,2),""),"")</f>
        <v/>
      </c>
      <c r="M244" s="30" t="str">
        <f>IF('Cenas aprēķins'!$H$22="Jā",IFERROR(ROUND(H244/I244/12,2),""),"")</f>
        <v/>
      </c>
      <c r="N244" s="31" t="str">
        <f>IF('Cenas aprēķins'!$I$22="Jā",IFERROR(ROUND(O244/$M$174*$N$174,2),""),"")</f>
        <v/>
      </c>
      <c r="O244" s="223" t="str">
        <f t="shared" si="17"/>
        <v/>
      </c>
    </row>
    <row r="245" spans="1:15" ht="15.6" hidden="1" outlineLevel="2" x14ac:dyDescent="0.3">
      <c r="A245" s="40"/>
      <c r="B245" s="109">
        <v>69</v>
      </c>
      <c r="C245" s="182"/>
      <c r="D245" s="182"/>
      <c r="E245" s="218"/>
      <c r="F245" s="217"/>
      <c r="G245" s="182"/>
      <c r="H245" s="30">
        <f t="shared" si="16"/>
        <v>0</v>
      </c>
      <c r="I245" s="182"/>
      <c r="J245" s="30" t="str">
        <f>IF('Cenas aprēķins'!$E$22="Jā",IFERROR(ROUND(O245/$M$174*$J$174,2),""),"")</f>
        <v/>
      </c>
      <c r="K245" s="30" t="str">
        <f>IF('Cenas aprēķins'!$F$22="Jā",IFERROR(ROUND(O245/$M$174*$K$174,2),""),"")</f>
        <v/>
      </c>
      <c r="L245" s="30" t="str">
        <f>IF('Cenas aprēķins'!$G$22="Jā",IFERROR(ROUND(O245/$M$174*$L$174,2),""),"")</f>
        <v/>
      </c>
      <c r="M245" s="30" t="str">
        <f>IF('Cenas aprēķins'!$H$22="Jā",IFERROR(ROUND(H245/I245/12,2),""),"")</f>
        <v/>
      </c>
      <c r="N245" s="31" t="str">
        <f>IF('Cenas aprēķins'!$I$22="Jā",IFERROR(ROUND(O245/$M$174*$N$174,2),""),"")</f>
        <v/>
      </c>
      <c r="O245" s="223" t="str">
        <f t="shared" si="17"/>
        <v/>
      </c>
    </row>
    <row r="246" spans="1:15" ht="15.6" outlineLevel="1" collapsed="1" x14ac:dyDescent="0.3">
      <c r="A246" s="40"/>
      <c r="B246" s="109">
        <v>70</v>
      </c>
      <c r="C246" s="182"/>
      <c r="D246" s="182"/>
      <c r="E246" s="218"/>
      <c r="F246" s="217"/>
      <c r="G246" s="182"/>
      <c r="H246" s="30">
        <f t="shared" si="16"/>
        <v>0</v>
      </c>
      <c r="I246" s="182"/>
      <c r="J246" s="30" t="str">
        <f>IF('Cenas aprēķins'!$E$22="Jā",IFERROR(ROUND(O246/$M$174*$J$174,2),""),"")</f>
        <v/>
      </c>
      <c r="K246" s="30" t="str">
        <f>IF('Cenas aprēķins'!$F$22="Jā",IFERROR(ROUND(O246/$M$174*$K$174,2),""),"")</f>
        <v/>
      </c>
      <c r="L246" s="30" t="str">
        <f>IF('Cenas aprēķins'!$G$22="Jā",IFERROR(ROUND(O246/$M$174*$L$174,2),""),"")</f>
        <v/>
      </c>
      <c r="M246" s="30" t="str">
        <f>IF('Cenas aprēķins'!$H$22="Jā",IFERROR(ROUND(H246/I246/12,2),""),"")</f>
        <v/>
      </c>
      <c r="N246" s="31" t="str">
        <f>IF('Cenas aprēķins'!$I$22="Jā",IFERROR(ROUND(O246/$M$174*$N$174,2),""),"")</f>
        <v/>
      </c>
      <c r="O246" s="223" t="str">
        <f t="shared" si="17"/>
        <v/>
      </c>
    </row>
    <row r="247" spans="1:15" ht="15.6" hidden="1" outlineLevel="2" x14ac:dyDescent="0.3">
      <c r="A247" s="40"/>
      <c r="B247" s="109">
        <v>71</v>
      </c>
      <c r="C247" s="182"/>
      <c r="D247" s="182"/>
      <c r="E247" s="218"/>
      <c r="F247" s="217"/>
      <c r="G247" s="182"/>
      <c r="H247" s="30">
        <f t="shared" si="16"/>
        <v>0</v>
      </c>
      <c r="I247" s="182"/>
      <c r="J247" s="30" t="str">
        <f>IF('Cenas aprēķins'!$E$22="Jā",IFERROR(ROUND(O247/$M$174*$J$174,2),""),"")</f>
        <v/>
      </c>
      <c r="K247" s="30" t="str">
        <f>IF('Cenas aprēķins'!$F$22="Jā",IFERROR(ROUND(O247/$M$174*$K$174,2),""),"")</f>
        <v/>
      </c>
      <c r="L247" s="30" t="str">
        <f>IF('Cenas aprēķins'!$G$22="Jā",IFERROR(ROUND(O247/$M$174*$L$174,2),""),"")</f>
        <v/>
      </c>
      <c r="M247" s="30" t="str">
        <f>IF('Cenas aprēķins'!$H$22="Jā",IFERROR(ROUND(H247/I247/12,2),""),"")</f>
        <v/>
      </c>
      <c r="N247" s="31" t="str">
        <f>IF('Cenas aprēķins'!$I$22="Jā",IFERROR(ROUND(O247/$M$174*$N$174,2),""),"")</f>
        <v/>
      </c>
      <c r="O247" s="223" t="str">
        <f t="shared" si="17"/>
        <v/>
      </c>
    </row>
    <row r="248" spans="1:15" ht="15.6" hidden="1" outlineLevel="2" x14ac:dyDescent="0.3">
      <c r="A248" s="40"/>
      <c r="B248" s="109">
        <v>72</v>
      </c>
      <c r="C248" s="182"/>
      <c r="D248" s="182"/>
      <c r="E248" s="218"/>
      <c r="F248" s="217"/>
      <c r="G248" s="182"/>
      <c r="H248" s="30">
        <f t="shared" si="16"/>
        <v>0</v>
      </c>
      <c r="I248" s="182"/>
      <c r="J248" s="30" t="str">
        <f>IF('Cenas aprēķins'!$E$22="Jā",IFERROR(ROUND(O248/$M$174*$J$174,2),""),"")</f>
        <v/>
      </c>
      <c r="K248" s="30" t="str">
        <f>IF('Cenas aprēķins'!$F$22="Jā",IFERROR(ROUND(O248/$M$174*$K$174,2),""),"")</f>
        <v/>
      </c>
      <c r="L248" s="30" t="str">
        <f>IF('Cenas aprēķins'!$G$22="Jā",IFERROR(ROUND(O248/$M$174*$L$174,2),""),"")</f>
        <v/>
      </c>
      <c r="M248" s="30" t="str">
        <f>IF('Cenas aprēķins'!$H$22="Jā",IFERROR(ROUND(H248/I248/12,2),""),"")</f>
        <v/>
      </c>
      <c r="N248" s="31" t="str">
        <f>IF('Cenas aprēķins'!$I$22="Jā",IFERROR(ROUND(O248/$M$174*$N$174,2),""),"")</f>
        <v/>
      </c>
      <c r="O248" s="223" t="str">
        <f t="shared" si="17"/>
        <v/>
      </c>
    </row>
    <row r="249" spans="1:15" ht="15.6" hidden="1" outlineLevel="2" x14ac:dyDescent="0.3">
      <c r="A249" s="40"/>
      <c r="B249" s="109">
        <v>73</v>
      </c>
      <c r="C249" s="182"/>
      <c r="D249" s="182"/>
      <c r="E249" s="218"/>
      <c r="F249" s="217"/>
      <c r="G249" s="182"/>
      <c r="H249" s="30">
        <f t="shared" si="16"/>
        <v>0</v>
      </c>
      <c r="I249" s="182"/>
      <c r="J249" s="30" t="str">
        <f>IF('Cenas aprēķins'!$E$22="Jā",IFERROR(ROUND(O249/$M$174*$J$174,2),""),"")</f>
        <v/>
      </c>
      <c r="K249" s="30" t="str">
        <f>IF('Cenas aprēķins'!$F$22="Jā",IFERROR(ROUND(O249/$M$174*$K$174,2),""),"")</f>
        <v/>
      </c>
      <c r="L249" s="30" t="str">
        <f>IF('Cenas aprēķins'!$G$22="Jā",IFERROR(ROUND(O249/$M$174*$L$174,2),""),"")</f>
        <v/>
      </c>
      <c r="M249" s="30" t="str">
        <f>IF('Cenas aprēķins'!$H$22="Jā",IFERROR(ROUND(H249/I249/12,2),""),"")</f>
        <v/>
      </c>
      <c r="N249" s="31" t="str">
        <f>IF('Cenas aprēķins'!$I$22="Jā",IFERROR(ROUND(O249/$M$174*$N$174,2),""),"")</f>
        <v/>
      </c>
      <c r="O249" s="223" t="str">
        <f t="shared" si="17"/>
        <v/>
      </c>
    </row>
    <row r="250" spans="1:15" ht="15.6" hidden="1" outlineLevel="2" x14ac:dyDescent="0.3">
      <c r="A250" s="40"/>
      <c r="B250" s="109">
        <v>74</v>
      </c>
      <c r="C250" s="182"/>
      <c r="D250" s="182"/>
      <c r="E250" s="218"/>
      <c r="F250" s="217"/>
      <c r="G250" s="182"/>
      <c r="H250" s="30">
        <f t="shared" si="16"/>
        <v>0</v>
      </c>
      <c r="I250" s="182"/>
      <c r="J250" s="30" t="str">
        <f>IF('Cenas aprēķins'!$E$22="Jā",IFERROR(ROUND(O250/$M$174*$J$174,2),""),"")</f>
        <v/>
      </c>
      <c r="K250" s="30" t="str">
        <f>IF('Cenas aprēķins'!$F$22="Jā",IFERROR(ROUND(O250/$M$174*$K$174,2),""),"")</f>
        <v/>
      </c>
      <c r="L250" s="30" t="str">
        <f>IF('Cenas aprēķins'!$G$22="Jā",IFERROR(ROUND(O250/$M$174*$L$174,2),""),"")</f>
        <v/>
      </c>
      <c r="M250" s="30" t="str">
        <f>IF('Cenas aprēķins'!$H$22="Jā",IFERROR(ROUND(H250/I250/12,2),""),"")</f>
        <v/>
      </c>
      <c r="N250" s="31" t="str">
        <f>IF('Cenas aprēķins'!$I$22="Jā",IFERROR(ROUND(O250/$M$174*$N$174,2),""),"")</f>
        <v/>
      </c>
      <c r="O250" s="223" t="str">
        <f t="shared" si="17"/>
        <v/>
      </c>
    </row>
    <row r="251" spans="1:15" ht="15.6" hidden="1" outlineLevel="2" x14ac:dyDescent="0.3">
      <c r="A251" s="40"/>
      <c r="B251" s="109">
        <v>75</v>
      </c>
      <c r="C251" s="182"/>
      <c r="D251" s="182"/>
      <c r="E251" s="218"/>
      <c r="F251" s="217"/>
      <c r="G251" s="182"/>
      <c r="H251" s="30">
        <f t="shared" si="16"/>
        <v>0</v>
      </c>
      <c r="I251" s="182"/>
      <c r="J251" s="30" t="str">
        <f>IF('Cenas aprēķins'!$E$22="Jā",IFERROR(ROUND(O251/$M$174*$J$174,2),""),"")</f>
        <v/>
      </c>
      <c r="K251" s="30" t="str">
        <f>IF('Cenas aprēķins'!$F$22="Jā",IFERROR(ROUND(O251/$M$174*$K$174,2),""),"")</f>
        <v/>
      </c>
      <c r="L251" s="30" t="str">
        <f>IF('Cenas aprēķins'!$G$22="Jā",IFERROR(ROUND(O251/$M$174*$L$174,2),""),"")</f>
        <v/>
      </c>
      <c r="M251" s="30" t="str">
        <f>IF('Cenas aprēķins'!$H$22="Jā",IFERROR(ROUND(H251/I251/12,2),""),"")</f>
        <v/>
      </c>
      <c r="N251" s="31" t="str">
        <f>IF('Cenas aprēķins'!$I$22="Jā",IFERROR(ROUND(O251/$M$174*$N$174,2),""),"")</f>
        <v/>
      </c>
      <c r="O251" s="223" t="str">
        <f t="shared" si="17"/>
        <v/>
      </c>
    </row>
    <row r="252" spans="1:15" ht="15.6" hidden="1" outlineLevel="2" x14ac:dyDescent="0.3">
      <c r="A252" s="40"/>
      <c r="B252" s="109">
        <v>76</v>
      </c>
      <c r="C252" s="182"/>
      <c r="D252" s="182"/>
      <c r="E252" s="218"/>
      <c r="F252" s="217"/>
      <c r="G252" s="182"/>
      <c r="H252" s="30">
        <f t="shared" si="16"/>
        <v>0</v>
      </c>
      <c r="I252" s="182"/>
      <c r="J252" s="30" t="str">
        <f>IF('Cenas aprēķins'!$E$22="Jā",IFERROR(ROUND(O252/$M$174*$J$174,2),""),"")</f>
        <v/>
      </c>
      <c r="K252" s="30" t="str">
        <f>IF('Cenas aprēķins'!$F$22="Jā",IFERROR(ROUND(O252/$M$174*$K$174,2),""),"")</f>
        <v/>
      </c>
      <c r="L252" s="30" t="str">
        <f>IF('Cenas aprēķins'!$G$22="Jā",IFERROR(ROUND(O252/$M$174*$L$174,2),""),"")</f>
        <v/>
      </c>
      <c r="M252" s="30" t="str">
        <f>IF('Cenas aprēķins'!$H$22="Jā",IFERROR(ROUND(H252/I252/12,2),""),"")</f>
        <v/>
      </c>
      <c r="N252" s="31" t="str">
        <f>IF('Cenas aprēķins'!$I$22="Jā",IFERROR(ROUND(O252/$M$174*$N$174,2),""),"")</f>
        <v/>
      </c>
      <c r="O252" s="223" t="str">
        <f t="shared" si="17"/>
        <v/>
      </c>
    </row>
    <row r="253" spans="1:15" ht="15.6" hidden="1" outlineLevel="2" x14ac:dyDescent="0.3">
      <c r="A253" s="40"/>
      <c r="B253" s="109">
        <v>77</v>
      </c>
      <c r="C253" s="182"/>
      <c r="D253" s="182"/>
      <c r="E253" s="218"/>
      <c r="F253" s="217"/>
      <c r="G253" s="182"/>
      <c r="H253" s="30">
        <f t="shared" si="16"/>
        <v>0</v>
      </c>
      <c r="I253" s="182"/>
      <c r="J253" s="30" t="str">
        <f>IF('Cenas aprēķins'!$E$22="Jā",IFERROR(ROUND(O253/$M$174*$J$174,2),""),"")</f>
        <v/>
      </c>
      <c r="K253" s="30" t="str">
        <f>IF('Cenas aprēķins'!$F$22="Jā",IFERROR(ROUND(O253/$M$174*$K$174,2),""),"")</f>
        <v/>
      </c>
      <c r="L253" s="30" t="str">
        <f>IF('Cenas aprēķins'!$G$22="Jā",IFERROR(ROUND(O253/$M$174*$L$174,2),""),"")</f>
        <v/>
      </c>
      <c r="M253" s="30" t="str">
        <f>IF('Cenas aprēķins'!$H$22="Jā",IFERROR(ROUND(H253/I253/12,2),""),"")</f>
        <v/>
      </c>
      <c r="N253" s="31" t="str">
        <f>IF('Cenas aprēķins'!$I$22="Jā",IFERROR(ROUND(O253/$M$174*$N$174,2),""),"")</f>
        <v/>
      </c>
      <c r="O253" s="223" t="str">
        <f t="shared" si="17"/>
        <v/>
      </c>
    </row>
    <row r="254" spans="1:15" ht="15.6" hidden="1" outlineLevel="2" x14ac:dyDescent="0.3">
      <c r="A254" s="40"/>
      <c r="B254" s="109">
        <v>78</v>
      </c>
      <c r="C254" s="182"/>
      <c r="D254" s="182"/>
      <c r="E254" s="218"/>
      <c r="F254" s="217"/>
      <c r="G254" s="182"/>
      <c r="H254" s="30">
        <f t="shared" si="16"/>
        <v>0</v>
      </c>
      <c r="I254" s="182"/>
      <c r="J254" s="30" t="str">
        <f>IF('Cenas aprēķins'!$E$22="Jā",IFERROR(ROUND(O254/$M$174*$J$174,2),""),"")</f>
        <v/>
      </c>
      <c r="K254" s="30" t="str">
        <f>IF('Cenas aprēķins'!$F$22="Jā",IFERROR(ROUND(O254/$M$174*$K$174,2),""),"")</f>
        <v/>
      </c>
      <c r="L254" s="30" t="str">
        <f>IF('Cenas aprēķins'!$G$22="Jā",IFERROR(ROUND(O254/$M$174*$L$174,2),""),"")</f>
        <v/>
      </c>
      <c r="M254" s="30" t="str">
        <f>IF('Cenas aprēķins'!$H$22="Jā",IFERROR(ROUND(H254/I254/12,2),""),"")</f>
        <v/>
      </c>
      <c r="N254" s="31" t="str">
        <f>IF('Cenas aprēķins'!$I$22="Jā",IFERROR(ROUND(O254/$M$174*$N$174,2),""),"")</f>
        <v/>
      </c>
      <c r="O254" s="223" t="str">
        <f t="shared" si="17"/>
        <v/>
      </c>
    </row>
    <row r="255" spans="1:15" ht="15.6" hidden="1" outlineLevel="2" x14ac:dyDescent="0.3">
      <c r="A255" s="40"/>
      <c r="B255" s="109">
        <v>79</v>
      </c>
      <c r="C255" s="182"/>
      <c r="D255" s="182"/>
      <c r="E255" s="218"/>
      <c r="F255" s="217"/>
      <c r="G255" s="182"/>
      <c r="H255" s="30">
        <f t="shared" si="16"/>
        <v>0</v>
      </c>
      <c r="I255" s="182"/>
      <c r="J255" s="30" t="str">
        <f>IF('Cenas aprēķins'!$E$22="Jā",IFERROR(ROUND(O255/$M$174*$J$174,2),""),"")</f>
        <v/>
      </c>
      <c r="K255" s="30" t="str">
        <f>IF('Cenas aprēķins'!$F$22="Jā",IFERROR(ROUND(O255/$M$174*$K$174,2),""),"")</f>
        <v/>
      </c>
      <c r="L255" s="30" t="str">
        <f>IF('Cenas aprēķins'!$G$22="Jā",IFERROR(ROUND(O255/$M$174*$L$174,2),""),"")</f>
        <v/>
      </c>
      <c r="M255" s="30" t="str">
        <f>IF('Cenas aprēķins'!$H$22="Jā",IFERROR(ROUND(H255/I255/12,2),""),"")</f>
        <v/>
      </c>
      <c r="N255" s="31" t="str">
        <f>IF('Cenas aprēķins'!$I$22="Jā",IFERROR(ROUND(O255/$M$174*$N$174,2),""),"")</f>
        <v/>
      </c>
      <c r="O255" s="223" t="str">
        <f t="shared" si="17"/>
        <v/>
      </c>
    </row>
    <row r="256" spans="1:15" ht="15.6" outlineLevel="1" collapsed="1" x14ac:dyDescent="0.3">
      <c r="A256" s="40"/>
      <c r="B256" s="109">
        <v>80</v>
      </c>
      <c r="C256" s="182"/>
      <c r="D256" s="182"/>
      <c r="E256" s="218"/>
      <c r="F256" s="217"/>
      <c r="G256" s="182"/>
      <c r="H256" s="30">
        <f t="shared" si="16"/>
        <v>0</v>
      </c>
      <c r="I256" s="182"/>
      <c r="J256" s="30" t="str">
        <f>IF('Cenas aprēķins'!$E$22="Jā",IFERROR(ROUND(O256/$M$174*$J$174,2),""),"")</f>
        <v/>
      </c>
      <c r="K256" s="30" t="str">
        <f>IF('Cenas aprēķins'!$F$22="Jā",IFERROR(ROUND(O256/$M$174*$K$174,2),""),"")</f>
        <v/>
      </c>
      <c r="L256" s="30" t="str">
        <f>IF('Cenas aprēķins'!$G$22="Jā",IFERROR(ROUND(O256/$M$174*$L$174,2),""),"")</f>
        <v/>
      </c>
      <c r="M256" s="30" t="str">
        <f>IF('Cenas aprēķins'!$H$22="Jā",IFERROR(ROUND(H256/I256/12,2),""),"")</f>
        <v/>
      </c>
      <c r="N256" s="31" t="str">
        <f>IF('Cenas aprēķins'!$I$22="Jā",IFERROR(ROUND(O256/$M$174*$N$174,2),""),"")</f>
        <v/>
      </c>
      <c r="O256" s="223" t="str">
        <f t="shared" si="17"/>
        <v/>
      </c>
    </row>
    <row r="257" spans="1:15" ht="15.6" hidden="1" outlineLevel="2" x14ac:dyDescent="0.3">
      <c r="A257" s="40"/>
      <c r="B257" s="109">
        <v>81</v>
      </c>
      <c r="C257" s="182"/>
      <c r="D257" s="182"/>
      <c r="E257" s="218"/>
      <c r="F257" s="217"/>
      <c r="G257" s="182"/>
      <c r="H257" s="30">
        <f t="shared" si="16"/>
        <v>0</v>
      </c>
      <c r="I257" s="182"/>
      <c r="J257" s="30" t="str">
        <f>IF('Cenas aprēķins'!$E$22="Jā",IFERROR(ROUND(O257/$M$174*$J$174,2),""),"")</f>
        <v/>
      </c>
      <c r="K257" s="30" t="str">
        <f>IF('Cenas aprēķins'!$F$22="Jā",IFERROR(ROUND(O257/$M$174*$K$174,2),""),"")</f>
        <v/>
      </c>
      <c r="L257" s="30" t="str">
        <f>IF('Cenas aprēķins'!$G$22="Jā",IFERROR(ROUND(O257/$M$174*$L$174,2),""),"")</f>
        <v/>
      </c>
      <c r="M257" s="30" t="str">
        <f>IF('Cenas aprēķins'!$H$22="Jā",IFERROR(ROUND(H257/I257/12,2),""),"")</f>
        <v/>
      </c>
      <c r="N257" s="31" t="str">
        <f>IF('Cenas aprēķins'!$I$22="Jā",IFERROR(ROUND(O257/$M$174*$N$174,2),""),"")</f>
        <v/>
      </c>
      <c r="O257" s="223" t="str">
        <f t="shared" si="17"/>
        <v/>
      </c>
    </row>
    <row r="258" spans="1:15" ht="15.6" hidden="1" outlineLevel="2" x14ac:dyDescent="0.3">
      <c r="A258" s="40"/>
      <c r="B258" s="109">
        <v>82</v>
      </c>
      <c r="C258" s="182"/>
      <c r="D258" s="182"/>
      <c r="E258" s="218"/>
      <c r="F258" s="217"/>
      <c r="G258" s="182"/>
      <c r="H258" s="30">
        <f t="shared" si="16"/>
        <v>0</v>
      </c>
      <c r="I258" s="182"/>
      <c r="J258" s="30" t="str">
        <f>IF('Cenas aprēķins'!$E$22="Jā",IFERROR(ROUND(O258/$M$174*$J$174,2),""),"")</f>
        <v/>
      </c>
      <c r="K258" s="30" t="str">
        <f>IF('Cenas aprēķins'!$F$22="Jā",IFERROR(ROUND(O258/$M$174*$K$174,2),""),"")</f>
        <v/>
      </c>
      <c r="L258" s="30" t="str">
        <f>IF('Cenas aprēķins'!$G$22="Jā",IFERROR(ROUND(O258/$M$174*$L$174,2),""),"")</f>
        <v/>
      </c>
      <c r="M258" s="30" t="str">
        <f>IF('Cenas aprēķins'!$H$22="Jā",IFERROR(ROUND(H258/I258/12,2),""),"")</f>
        <v/>
      </c>
      <c r="N258" s="31" t="str">
        <f>IF('Cenas aprēķins'!$I$22="Jā",IFERROR(ROUND(O258/$M$174*$N$174,2),""),"")</f>
        <v/>
      </c>
      <c r="O258" s="223" t="str">
        <f t="shared" si="17"/>
        <v/>
      </c>
    </row>
    <row r="259" spans="1:15" ht="15.6" hidden="1" outlineLevel="2" x14ac:dyDescent="0.3">
      <c r="A259" s="40"/>
      <c r="B259" s="109">
        <v>83</v>
      </c>
      <c r="C259" s="182"/>
      <c r="D259" s="182"/>
      <c r="E259" s="218"/>
      <c r="F259" s="217"/>
      <c r="G259" s="182"/>
      <c r="H259" s="30">
        <f t="shared" si="16"/>
        <v>0</v>
      </c>
      <c r="I259" s="182"/>
      <c r="J259" s="30" t="str">
        <f>IF('Cenas aprēķins'!$E$22="Jā",IFERROR(ROUND(O259/$M$174*$J$174,2),""),"")</f>
        <v/>
      </c>
      <c r="K259" s="30" t="str">
        <f>IF('Cenas aprēķins'!$F$22="Jā",IFERROR(ROUND(O259/$M$174*$K$174,2),""),"")</f>
        <v/>
      </c>
      <c r="L259" s="30" t="str">
        <f>IF('Cenas aprēķins'!$G$22="Jā",IFERROR(ROUND(O259/$M$174*$L$174,2),""),"")</f>
        <v/>
      </c>
      <c r="M259" s="30" t="str">
        <f>IF('Cenas aprēķins'!$H$22="Jā",IFERROR(ROUND(H259/I259/12,2),""),"")</f>
        <v/>
      </c>
      <c r="N259" s="31" t="str">
        <f>IF('Cenas aprēķins'!$I$22="Jā",IFERROR(ROUND(O259/$M$174*$N$174,2),""),"")</f>
        <v/>
      </c>
      <c r="O259" s="223" t="str">
        <f t="shared" si="17"/>
        <v/>
      </c>
    </row>
    <row r="260" spans="1:15" ht="15.6" hidden="1" outlineLevel="2" x14ac:dyDescent="0.3">
      <c r="A260" s="40"/>
      <c r="B260" s="109">
        <v>84</v>
      </c>
      <c r="C260" s="182"/>
      <c r="D260" s="182"/>
      <c r="E260" s="218"/>
      <c r="F260" s="217"/>
      <c r="G260" s="182"/>
      <c r="H260" s="30">
        <f t="shared" si="16"/>
        <v>0</v>
      </c>
      <c r="I260" s="182"/>
      <c r="J260" s="30" t="str">
        <f>IF('Cenas aprēķins'!$E$22="Jā",IFERROR(ROUND(O260/$M$174*$J$174,2),""),"")</f>
        <v/>
      </c>
      <c r="K260" s="30" t="str">
        <f>IF('Cenas aprēķins'!$F$22="Jā",IFERROR(ROUND(O260/$M$174*$K$174,2),""),"")</f>
        <v/>
      </c>
      <c r="L260" s="30" t="str">
        <f>IF('Cenas aprēķins'!$G$22="Jā",IFERROR(ROUND(O260/$M$174*$L$174,2),""),"")</f>
        <v/>
      </c>
      <c r="M260" s="30" t="str">
        <f>IF('Cenas aprēķins'!$H$22="Jā",IFERROR(ROUND(H260/I260/12,2),""),"")</f>
        <v/>
      </c>
      <c r="N260" s="31" t="str">
        <f>IF('Cenas aprēķins'!$I$22="Jā",IFERROR(ROUND(O260/$M$174*$N$174,2),""),"")</f>
        <v/>
      </c>
      <c r="O260" s="223" t="str">
        <f t="shared" si="17"/>
        <v/>
      </c>
    </row>
    <row r="261" spans="1:15" ht="15.6" hidden="1" outlineLevel="2" x14ac:dyDescent="0.3">
      <c r="A261" s="40"/>
      <c r="B261" s="109">
        <v>85</v>
      </c>
      <c r="C261" s="182"/>
      <c r="D261" s="182"/>
      <c r="E261" s="218"/>
      <c r="F261" s="217"/>
      <c r="G261" s="182"/>
      <c r="H261" s="30">
        <f t="shared" si="16"/>
        <v>0</v>
      </c>
      <c r="I261" s="182"/>
      <c r="J261" s="30" t="str">
        <f>IF('Cenas aprēķins'!$E$22="Jā",IFERROR(ROUND(O261/$M$174*$J$174,2),""),"")</f>
        <v/>
      </c>
      <c r="K261" s="30" t="str">
        <f>IF('Cenas aprēķins'!$F$22="Jā",IFERROR(ROUND(O261/$M$174*$K$174,2),""),"")</f>
        <v/>
      </c>
      <c r="L261" s="30" t="str">
        <f>IF('Cenas aprēķins'!$G$22="Jā",IFERROR(ROUND(O261/$M$174*$L$174,2),""),"")</f>
        <v/>
      </c>
      <c r="M261" s="30" t="str">
        <f>IF('Cenas aprēķins'!$H$22="Jā",IFERROR(ROUND(H261/I261/12,2),""),"")</f>
        <v/>
      </c>
      <c r="N261" s="31" t="str">
        <f>IF('Cenas aprēķins'!$I$22="Jā",IFERROR(ROUND(O261/$M$174*$N$174,2),""),"")</f>
        <v/>
      </c>
      <c r="O261" s="223" t="str">
        <f t="shared" si="17"/>
        <v/>
      </c>
    </row>
    <row r="262" spans="1:15" ht="15.6" hidden="1" outlineLevel="2" x14ac:dyDescent="0.3">
      <c r="A262" s="40"/>
      <c r="B262" s="109">
        <v>86</v>
      </c>
      <c r="C262" s="182"/>
      <c r="D262" s="182"/>
      <c r="E262" s="218"/>
      <c r="F262" s="217"/>
      <c r="G262" s="182"/>
      <c r="H262" s="30">
        <f t="shared" si="16"/>
        <v>0</v>
      </c>
      <c r="I262" s="182"/>
      <c r="J262" s="30" t="str">
        <f>IF('Cenas aprēķins'!$E$22="Jā",IFERROR(ROUND(O262/$M$174*$J$174,2),""),"")</f>
        <v/>
      </c>
      <c r="K262" s="30" t="str">
        <f>IF('Cenas aprēķins'!$F$22="Jā",IFERROR(ROUND(O262/$M$174*$K$174,2),""),"")</f>
        <v/>
      </c>
      <c r="L262" s="30" t="str">
        <f>IF('Cenas aprēķins'!$G$22="Jā",IFERROR(ROUND(O262/$M$174*$L$174,2),""),"")</f>
        <v/>
      </c>
      <c r="M262" s="30" t="str">
        <f>IF('Cenas aprēķins'!$H$22="Jā",IFERROR(ROUND(H262/I262/12,2),""),"")</f>
        <v/>
      </c>
      <c r="N262" s="31" t="str">
        <f>IF('Cenas aprēķins'!$I$22="Jā",IFERROR(ROUND(O262/$M$174*$N$174,2),""),"")</f>
        <v/>
      </c>
      <c r="O262" s="223" t="str">
        <f t="shared" si="17"/>
        <v/>
      </c>
    </row>
    <row r="263" spans="1:15" ht="15.6" hidden="1" outlineLevel="2" x14ac:dyDescent="0.3">
      <c r="A263" s="40"/>
      <c r="B263" s="109">
        <v>87</v>
      </c>
      <c r="C263" s="182"/>
      <c r="D263" s="182"/>
      <c r="E263" s="218"/>
      <c r="F263" s="217"/>
      <c r="G263" s="182"/>
      <c r="H263" s="30">
        <f t="shared" si="16"/>
        <v>0</v>
      </c>
      <c r="I263" s="182"/>
      <c r="J263" s="30" t="str">
        <f>IF('Cenas aprēķins'!$E$22="Jā",IFERROR(ROUND(O263/$M$174*$J$174,2),""),"")</f>
        <v/>
      </c>
      <c r="K263" s="30" t="str">
        <f>IF('Cenas aprēķins'!$F$22="Jā",IFERROR(ROUND(O263/$M$174*$K$174,2),""),"")</f>
        <v/>
      </c>
      <c r="L263" s="30" t="str">
        <f>IF('Cenas aprēķins'!$G$22="Jā",IFERROR(ROUND(O263/$M$174*$L$174,2),""),"")</f>
        <v/>
      </c>
      <c r="M263" s="30" t="str">
        <f>IF('Cenas aprēķins'!$H$22="Jā",IFERROR(ROUND(H263/I263/12,2),""),"")</f>
        <v/>
      </c>
      <c r="N263" s="31" t="str">
        <f>IF('Cenas aprēķins'!$I$22="Jā",IFERROR(ROUND(O263/$M$174*$N$174,2),""),"")</f>
        <v/>
      </c>
      <c r="O263" s="223" t="str">
        <f t="shared" si="17"/>
        <v/>
      </c>
    </row>
    <row r="264" spans="1:15" ht="15.6" hidden="1" outlineLevel="2" x14ac:dyDescent="0.3">
      <c r="A264" s="40"/>
      <c r="B264" s="109">
        <v>88</v>
      </c>
      <c r="C264" s="182"/>
      <c r="D264" s="182"/>
      <c r="E264" s="218"/>
      <c r="F264" s="217"/>
      <c r="G264" s="182"/>
      <c r="H264" s="30">
        <f t="shared" si="16"/>
        <v>0</v>
      </c>
      <c r="I264" s="182"/>
      <c r="J264" s="30" t="str">
        <f>IF('Cenas aprēķins'!$E$22="Jā",IFERROR(ROUND(O264/$M$174*$J$174,2),""),"")</f>
        <v/>
      </c>
      <c r="K264" s="30" t="str">
        <f>IF('Cenas aprēķins'!$F$22="Jā",IFERROR(ROUND(O264/$M$174*$K$174,2),""),"")</f>
        <v/>
      </c>
      <c r="L264" s="30" t="str">
        <f>IF('Cenas aprēķins'!$G$22="Jā",IFERROR(ROUND(O264/$M$174*$L$174,2),""),"")</f>
        <v/>
      </c>
      <c r="M264" s="30" t="str">
        <f>IF('Cenas aprēķins'!$H$22="Jā",IFERROR(ROUND(H264/I264/12,2),""),"")</f>
        <v/>
      </c>
      <c r="N264" s="31" t="str">
        <f>IF('Cenas aprēķins'!$I$22="Jā",IFERROR(ROUND(O264/$M$174*$N$174,2),""),"")</f>
        <v/>
      </c>
      <c r="O264" s="223" t="str">
        <f t="shared" si="17"/>
        <v/>
      </c>
    </row>
    <row r="265" spans="1:15" ht="15.6" hidden="1" outlineLevel="2" x14ac:dyDescent="0.3">
      <c r="A265" s="40"/>
      <c r="B265" s="109">
        <v>89</v>
      </c>
      <c r="C265" s="182"/>
      <c r="D265" s="182"/>
      <c r="E265" s="218"/>
      <c r="F265" s="217"/>
      <c r="G265" s="182"/>
      <c r="H265" s="30">
        <f t="shared" si="16"/>
        <v>0</v>
      </c>
      <c r="I265" s="182"/>
      <c r="J265" s="30" t="str">
        <f>IF('Cenas aprēķins'!$E$22="Jā",IFERROR(ROUND(O265/$M$174*$J$174,2),""),"")</f>
        <v/>
      </c>
      <c r="K265" s="30" t="str">
        <f>IF('Cenas aprēķins'!$F$22="Jā",IFERROR(ROUND(O265/$M$174*$K$174,2),""),"")</f>
        <v/>
      </c>
      <c r="L265" s="30" t="str">
        <f>IF('Cenas aprēķins'!$G$22="Jā",IFERROR(ROUND(O265/$M$174*$L$174,2),""),"")</f>
        <v/>
      </c>
      <c r="M265" s="30" t="str">
        <f>IF('Cenas aprēķins'!$H$22="Jā",IFERROR(ROUND(H265/I265/12,2),""),"")</f>
        <v/>
      </c>
      <c r="N265" s="31" t="str">
        <f>IF('Cenas aprēķins'!$I$22="Jā",IFERROR(ROUND(O265/$M$174*$N$174,2),""),"")</f>
        <v/>
      </c>
      <c r="O265" s="223" t="str">
        <f t="shared" si="17"/>
        <v/>
      </c>
    </row>
    <row r="266" spans="1:15" ht="15.6" outlineLevel="1" collapsed="1" x14ac:dyDescent="0.3">
      <c r="A266" s="40"/>
      <c r="B266" s="109">
        <v>90</v>
      </c>
      <c r="C266" s="182"/>
      <c r="D266" s="182"/>
      <c r="E266" s="218"/>
      <c r="F266" s="217"/>
      <c r="G266" s="182"/>
      <c r="H266" s="30">
        <f t="shared" si="16"/>
        <v>0</v>
      </c>
      <c r="I266" s="182"/>
      <c r="J266" s="30" t="str">
        <f>IF('Cenas aprēķins'!$E$22="Jā",IFERROR(ROUND(O266/$M$174*$J$174,2),""),"")</f>
        <v/>
      </c>
      <c r="K266" s="30" t="str">
        <f>IF('Cenas aprēķins'!$F$22="Jā",IFERROR(ROUND(O266/$M$174*$K$174,2),""),"")</f>
        <v/>
      </c>
      <c r="L266" s="30" t="str">
        <f>IF('Cenas aprēķins'!$G$22="Jā",IFERROR(ROUND(O266/$M$174*$L$174,2),""),"")</f>
        <v/>
      </c>
      <c r="M266" s="30" t="str">
        <f>IF('Cenas aprēķins'!$H$22="Jā",IFERROR(ROUND(H266/I266/12,2),""),"")</f>
        <v/>
      </c>
      <c r="N266" s="31" t="str">
        <f>IF('Cenas aprēķins'!$I$22="Jā",IFERROR(ROUND(O266/$M$174*$N$174,2),""),"")</f>
        <v/>
      </c>
      <c r="O266" s="223" t="str">
        <f t="shared" si="17"/>
        <v/>
      </c>
    </row>
    <row r="267" spans="1:15" ht="15.6" hidden="1" outlineLevel="2" x14ac:dyDescent="0.3">
      <c r="A267" s="40"/>
      <c r="B267" s="109">
        <v>91</v>
      </c>
      <c r="C267" s="182"/>
      <c r="D267" s="182"/>
      <c r="E267" s="218"/>
      <c r="F267" s="217"/>
      <c r="G267" s="182"/>
      <c r="H267" s="30">
        <f t="shared" si="16"/>
        <v>0</v>
      </c>
      <c r="I267" s="182"/>
      <c r="J267" s="30" t="str">
        <f>IF('Cenas aprēķins'!$E$22="Jā",IFERROR(ROUND(O267/$M$174*$J$174,2),""),"")</f>
        <v/>
      </c>
      <c r="K267" s="30" t="str">
        <f>IF('Cenas aprēķins'!$F$22="Jā",IFERROR(ROUND(O267/$M$174*$K$174,2),""),"")</f>
        <v/>
      </c>
      <c r="L267" s="30" t="str">
        <f>IF('Cenas aprēķins'!$G$22="Jā",IFERROR(ROUND(O267/$M$174*$L$174,2),""),"")</f>
        <v/>
      </c>
      <c r="M267" s="30" t="str">
        <f>IF('Cenas aprēķins'!$H$22="Jā",IFERROR(ROUND(H267/I267/12,2),""),"")</f>
        <v/>
      </c>
      <c r="N267" s="31" t="str">
        <f>IF('Cenas aprēķins'!$I$22="Jā",IFERROR(ROUND(O267/$M$174*$N$174,2),""),"")</f>
        <v/>
      </c>
      <c r="O267" s="223" t="str">
        <f t="shared" si="17"/>
        <v/>
      </c>
    </row>
    <row r="268" spans="1:15" ht="15.6" hidden="1" outlineLevel="2" x14ac:dyDescent="0.3">
      <c r="A268" s="40"/>
      <c r="B268" s="109">
        <v>92</v>
      </c>
      <c r="C268" s="182"/>
      <c r="D268" s="182"/>
      <c r="E268" s="218"/>
      <c r="F268" s="217"/>
      <c r="G268" s="182"/>
      <c r="H268" s="30">
        <f t="shared" si="16"/>
        <v>0</v>
      </c>
      <c r="I268" s="182"/>
      <c r="J268" s="30" t="str">
        <f>IF('Cenas aprēķins'!$E$22="Jā",IFERROR(ROUND(O268/$M$174*$J$174,2),""),"")</f>
        <v/>
      </c>
      <c r="K268" s="30" t="str">
        <f>IF('Cenas aprēķins'!$F$22="Jā",IFERROR(ROUND(O268/$M$174*$K$174,2),""),"")</f>
        <v/>
      </c>
      <c r="L268" s="30" t="str">
        <f>IF('Cenas aprēķins'!$G$22="Jā",IFERROR(ROUND(O268/$M$174*$L$174,2),""),"")</f>
        <v/>
      </c>
      <c r="M268" s="30" t="str">
        <f>IF('Cenas aprēķins'!$H$22="Jā",IFERROR(ROUND(H268/I268/12,2),""),"")</f>
        <v/>
      </c>
      <c r="N268" s="31" t="str">
        <f>IF('Cenas aprēķins'!$I$22="Jā",IFERROR(ROUND(O268/$M$174*$N$174,2),""),"")</f>
        <v/>
      </c>
      <c r="O268" s="223" t="str">
        <f t="shared" si="17"/>
        <v/>
      </c>
    </row>
    <row r="269" spans="1:15" ht="15.6" hidden="1" outlineLevel="2" x14ac:dyDescent="0.3">
      <c r="A269" s="40"/>
      <c r="B269" s="109">
        <v>93</v>
      </c>
      <c r="C269" s="182"/>
      <c r="D269" s="182"/>
      <c r="E269" s="218"/>
      <c r="F269" s="217"/>
      <c r="G269" s="182"/>
      <c r="H269" s="30">
        <f t="shared" si="16"/>
        <v>0</v>
      </c>
      <c r="I269" s="182"/>
      <c r="J269" s="30" t="str">
        <f>IF('Cenas aprēķins'!$E$22="Jā",IFERROR(ROUND(O269/$M$174*$J$174,2),""),"")</f>
        <v/>
      </c>
      <c r="K269" s="30" t="str">
        <f>IF('Cenas aprēķins'!$F$22="Jā",IFERROR(ROUND(O269/$M$174*$K$174,2),""),"")</f>
        <v/>
      </c>
      <c r="L269" s="30" t="str">
        <f>IF('Cenas aprēķins'!$G$22="Jā",IFERROR(ROUND(O269/$M$174*$L$174,2),""),"")</f>
        <v/>
      </c>
      <c r="M269" s="30" t="str">
        <f>IF('Cenas aprēķins'!$H$22="Jā",IFERROR(ROUND(H269/I269/12,2),""),"")</f>
        <v/>
      </c>
      <c r="N269" s="31" t="str">
        <f>IF('Cenas aprēķins'!$I$22="Jā",IFERROR(ROUND(O269/$M$174*$N$174,2),""),"")</f>
        <v/>
      </c>
      <c r="O269" s="223" t="str">
        <f t="shared" si="17"/>
        <v/>
      </c>
    </row>
    <row r="270" spans="1:15" ht="15.6" hidden="1" outlineLevel="2" x14ac:dyDescent="0.3">
      <c r="A270" s="40"/>
      <c r="B270" s="109">
        <v>94</v>
      </c>
      <c r="C270" s="182"/>
      <c r="D270" s="182"/>
      <c r="E270" s="218"/>
      <c r="F270" s="217"/>
      <c r="G270" s="182"/>
      <c r="H270" s="30">
        <f t="shared" si="16"/>
        <v>0</v>
      </c>
      <c r="I270" s="182"/>
      <c r="J270" s="30" t="str">
        <f>IF('Cenas aprēķins'!$E$22="Jā",IFERROR(ROUND(O270/$M$174*$J$174,2),""),"")</f>
        <v/>
      </c>
      <c r="K270" s="30" t="str">
        <f>IF('Cenas aprēķins'!$F$22="Jā",IFERROR(ROUND(O270/$M$174*$K$174,2),""),"")</f>
        <v/>
      </c>
      <c r="L270" s="30" t="str">
        <f>IF('Cenas aprēķins'!$G$22="Jā",IFERROR(ROUND(O270/$M$174*$L$174,2),""),"")</f>
        <v/>
      </c>
      <c r="M270" s="30" t="str">
        <f>IF('Cenas aprēķins'!$H$22="Jā",IFERROR(ROUND(H270/I270/12,2),""),"")</f>
        <v/>
      </c>
      <c r="N270" s="31" t="str">
        <f>IF('Cenas aprēķins'!$I$22="Jā",IFERROR(ROUND(O270/$M$174*$N$174,2),""),"")</f>
        <v/>
      </c>
      <c r="O270" s="223" t="str">
        <f t="shared" si="17"/>
        <v/>
      </c>
    </row>
    <row r="271" spans="1:15" ht="15.6" hidden="1" outlineLevel="2" x14ac:dyDescent="0.3">
      <c r="A271" s="40"/>
      <c r="B271" s="109">
        <v>95</v>
      </c>
      <c r="C271" s="182"/>
      <c r="D271" s="182"/>
      <c r="E271" s="218"/>
      <c r="F271" s="217"/>
      <c r="G271" s="182"/>
      <c r="H271" s="30">
        <f t="shared" si="16"/>
        <v>0</v>
      </c>
      <c r="I271" s="182"/>
      <c r="J271" s="30" t="str">
        <f>IF('Cenas aprēķins'!$E$22="Jā",IFERROR(ROUND(O271/$M$174*$J$174,2),""),"")</f>
        <v/>
      </c>
      <c r="K271" s="30" t="str">
        <f>IF('Cenas aprēķins'!$F$22="Jā",IFERROR(ROUND(O271/$M$174*$K$174,2),""),"")</f>
        <v/>
      </c>
      <c r="L271" s="30" t="str">
        <f>IF('Cenas aprēķins'!$G$22="Jā",IFERROR(ROUND(O271/$M$174*$L$174,2),""),"")</f>
        <v/>
      </c>
      <c r="M271" s="30" t="str">
        <f>IF('Cenas aprēķins'!$H$22="Jā",IFERROR(ROUND(H271/I271/12,2),""),"")</f>
        <v/>
      </c>
      <c r="N271" s="31" t="str">
        <f>IF('Cenas aprēķins'!$I$22="Jā",IFERROR(ROUND(O271/$M$174*$N$174,2),""),"")</f>
        <v/>
      </c>
      <c r="O271" s="223" t="str">
        <f t="shared" si="17"/>
        <v/>
      </c>
    </row>
    <row r="272" spans="1:15" ht="15.6" hidden="1" outlineLevel="2" x14ac:dyDescent="0.3">
      <c r="A272" s="40"/>
      <c r="B272" s="109">
        <v>96</v>
      </c>
      <c r="C272" s="182"/>
      <c r="D272" s="182"/>
      <c r="E272" s="218"/>
      <c r="F272" s="217"/>
      <c r="G272" s="182"/>
      <c r="H272" s="30">
        <f t="shared" si="16"/>
        <v>0</v>
      </c>
      <c r="I272" s="182"/>
      <c r="J272" s="30" t="str">
        <f>IF('Cenas aprēķins'!$E$22="Jā",IFERROR(ROUND(O272/$M$174*$J$174,2),""),"")</f>
        <v/>
      </c>
      <c r="K272" s="30" t="str">
        <f>IF('Cenas aprēķins'!$F$22="Jā",IFERROR(ROUND(O272/$M$174*$K$174,2),""),"")</f>
        <v/>
      </c>
      <c r="L272" s="30" t="str">
        <f>IF('Cenas aprēķins'!$G$22="Jā",IFERROR(ROUND(O272/$M$174*$L$174,2),""),"")</f>
        <v/>
      </c>
      <c r="M272" s="30" t="str">
        <f>IF('Cenas aprēķins'!$H$22="Jā",IFERROR(ROUND(H272/I272/12,2),""),"")</f>
        <v/>
      </c>
      <c r="N272" s="31" t="str">
        <f>IF('Cenas aprēķins'!$I$22="Jā",IFERROR(ROUND(O272/$M$174*$N$174,2),""),"")</f>
        <v/>
      </c>
      <c r="O272" s="223" t="str">
        <f t="shared" si="17"/>
        <v/>
      </c>
    </row>
    <row r="273" spans="1:15" ht="15.6" hidden="1" outlineLevel="2" x14ac:dyDescent="0.3">
      <c r="A273" s="40"/>
      <c r="B273" s="109">
        <v>97</v>
      </c>
      <c r="C273" s="182"/>
      <c r="D273" s="182"/>
      <c r="E273" s="218"/>
      <c r="F273" s="217"/>
      <c r="G273" s="182"/>
      <c r="H273" s="30">
        <f t="shared" si="16"/>
        <v>0</v>
      </c>
      <c r="I273" s="182"/>
      <c r="J273" s="30" t="str">
        <f>IF('Cenas aprēķins'!$E$22="Jā",IFERROR(ROUND(O273/$M$174*$J$174,2),""),"")</f>
        <v/>
      </c>
      <c r="K273" s="30" t="str">
        <f>IF('Cenas aprēķins'!$F$22="Jā",IFERROR(ROUND(O273/$M$174*$K$174,2),""),"")</f>
        <v/>
      </c>
      <c r="L273" s="30" t="str">
        <f>IF('Cenas aprēķins'!$G$22="Jā",IFERROR(ROUND(O273/$M$174*$L$174,2),""),"")</f>
        <v/>
      </c>
      <c r="M273" s="30" t="str">
        <f>IF('Cenas aprēķins'!$H$22="Jā",IFERROR(ROUND(H273/I273/12,2),""),"")</f>
        <v/>
      </c>
      <c r="N273" s="31" t="str">
        <f>IF('Cenas aprēķins'!$I$22="Jā",IFERROR(ROUND(O273/$M$174*$N$174,2),""),"")</f>
        <v/>
      </c>
      <c r="O273" s="223" t="str">
        <f t="shared" si="17"/>
        <v/>
      </c>
    </row>
    <row r="274" spans="1:15" ht="15.6" hidden="1" outlineLevel="2" x14ac:dyDescent="0.3">
      <c r="A274" s="40"/>
      <c r="B274" s="109">
        <v>98</v>
      </c>
      <c r="C274" s="182"/>
      <c r="D274" s="182"/>
      <c r="E274" s="218"/>
      <c r="F274" s="217"/>
      <c r="G274" s="182"/>
      <c r="H274" s="30">
        <f t="shared" si="16"/>
        <v>0</v>
      </c>
      <c r="I274" s="182"/>
      <c r="J274" s="30" t="str">
        <f>IF('Cenas aprēķins'!$E$22="Jā",IFERROR(ROUND(O274/$M$174*$J$174,2),""),"")</f>
        <v/>
      </c>
      <c r="K274" s="30" t="str">
        <f>IF('Cenas aprēķins'!$F$22="Jā",IFERROR(ROUND(O274/$M$174*$K$174,2),""),"")</f>
        <v/>
      </c>
      <c r="L274" s="30" t="str">
        <f>IF('Cenas aprēķins'!$G$22="Jā",IFERROR(ROUND(O274/$M$174*$L$174,2),""),"")</f>
        <v/>
      </c>
      <c r="M274" s="30" t="str">
        <f>IF('Cenas aprēķins'!$H$22="Jā",IFERROR(ROUND(H274/I274/12,2),""),"")</f>
        <v/>
      </c>
      <c r="N274" s="31" t="str">
        <f>IF('Cenas aprēķins'!$I$22="Jā",IFERROR(ROUND(O274/$M$174*$N$174,2),""),"")</f>
        <v/>
      </c>
      <c r="O274" s="223" t="str">
        <f t="shared" si="17"/>
        <v/>
      </c>
    </row>
    <row r="275" spans="1:15" ht="15.6" hidden="1" outlineLevel="2" x14ac:dyDescent="0.3">
      <c r="A275" s="40"/>
      <c r="B275" s="109">
        <v>99</v>
      </c>
      <c r="C275" s="182"/>
      <c r="D275" s="182"/>
      <c r="E275" s="218"/>
      <c r="F275" s="217"/>
      <c r="G275" s="182"/>
      <c r="H275" s="30">
        <f t="shared" si="16"/>
        <v>0</v>
      </c>
      <c r="I275" s="182"/>
      <c r="J275" s="30" t="str">
        <f>IF('Cenas aprēķins'!$E$22="Jā",IFERROR(ROUND(O275/$M$174*$J$174,2),""),"")</f>
        <v/>
      </c>
      <c r="K275" s="30" t="str">
        <f>IF('Cenas aprēķins'!$F$22="Jā",IFERROR(ROUND(O275/$M$174*$K$174,2),""),"")</f>
        <v/>
      </c>
      <c r="L275" s="30" t="str">
        <f>IF('Cenas aprēķins'!$G$22="Jā",IFERROR(ROUND(O275/$M$174*$L$174,2),""),"")</f>
        <v/>
      </c>
      <c r="M275" s="30" t="str">
        <f>IF('Cenas aprēķins'!$H$22="Jā",IFERROR(ROUND(H275/I275/12,2),""),"")</f>
        <v/>
      </c>
      <c r="N275" s="31" t="str">
        <f>IF('Cenas aprēķins'!$I$22="Jā",IFERROR(ROUND(O275/$M$174*$N$174,2),""),"")</f>
        <v/>
      </c>
      <c r="O275" s="223" t="str">
        <f t="shared" si="17"/>
        <v/>
      </c>
    </row>
    <row r="276" spans="1:15" ht="15.6" outlineLevel="1" collapsed="1" x14ac:dyDescent="0.3">
      <c r="A276" s="40"/>
      <c r="B276" s="109">
        <v>100</v>
      </c>
      <c r="C276" s="182"/>
      <c r="D276" s="182"/>
      <c r="E276" s="218"/>
      <c r="F276" s="217"/>
      <c r="G276" s="182"/>
      <c r="H276" s="30">
        <f t="shared" si="16"/>
        <v>0</v>
      </c>
      <c r="I276" s="182"/>
      <c r="J276" s="30" t="str">
        <f>IF('Cenas aprēķins'!$E$22="Jā",IFERROR(ROUND(O276/$M$174*$J$174,2),""),"")</f>
        <v/>
      </c>
      <c r="K276" s="30" t="str">
        <f>IF('Cenas aprēķins'!$F$22="Jā",IFERROR(ROUND(O276/$M$174*$K$174,2),""),"")</f>
        <v/>
      </c>
      <c r="L276" s="30" t="str">
        <f>IF('Cenas aprēķins'!$G$22="Jā",IFERROR(ROUND(O276/$M$174*$L$174,2),""),"")</f>
        <v/>
      </c>
      <c r="M276" s="30" t="str">
        <f>IF('Cenas aprēķins'!$H$22="Jā",IFERROR(ROUND(H276/I276/12,2),""),"")</f>
        <v/>
      </c>
      <c r="N276" s="31" t="str">
        <f>IF('Cenas aprēķins'!$I$22="Jā",IFERROR(ROUND(O276/$M$174*$N$174,2),""),"")</f>
        <v/>
      </c>
      <c r="O276" s="223" t="str">
        <f t="shared" si="17"/>
        <v/>
      </c>
    </row>
    <row r="277" spans="1:15" ht="15.6" hidden="1" outlineLevel="2" x14ac:dyDescent="0.3">
      <c r="A277" s="40"/>
      <c r="B277" s="109">
        <v>101</v>
      </c>
      <c r="C277" s="182"/>
      <c r="D277" s="182"/>
      <c r="E277" s="218"/>
      <c r="F277" s="217"/>
      <c r="G277" s="182"/>
      <c r="H277" s="30">
        <f t="shared" si="16"/>
        <v>0</v>
      </c>
      <c r="I277" s="182"/>
      <c r="J277" s="30" t="str">
        <f>IF('Cenas aprēķins'!$E$22="Jā",IFERROR(ROUND(O277/$M$174*$J$174,2),""),"")</f>
        <v/>
      </c>
      <c r="K277" s="30" t="str">
        <f>IF('Cenas aprēķins'!$F$22="Jā",IFERROR(ROUND(O277/$M$174*$K$174,2),""),"")</f>
        <v/>
      </c>
      <c r="L277" s="30" t="str">
        <f>IF('Cenas aprēķins'!$G$22="Jā",IFERROR(ROUND(O277/$M$174*$L$174,2),""),"")</f>
        <v/>
      </c>
      <c r="M277" s="30" t="str">
        <f>IF('Cenas aprēķins'!$H$22="Jā",IFERROR(ROUND(H277/I277/12,2),""),"")</f>
        <v/>
      </c>
      <c r="N277" s="31" t="str">
        <f>IF('Cenas aprēķins'!$I$22="Jā",IFERROR(ROUND(O277/$M$174*$N$174,2),""),"")</f>
        <v/>
      </c>
      <c r="O277" s="223" t="str">
        <f t="shared" si="17"/>
        <v/>
      </c>
    </row>
    <row r="278" spans="1:15" ht="15.6" hidden="1" outlineLevel="2" x14ac:dyDescent="0.3">
      <c r="A278" s="40"/>
      <c r="B278" s="109">
        <v>102</v>
      </c>
      <c r="C278" s="182"/>
      <c r="D278" s="182"/>
      <c r="E278" s="218"/>
      <c r="F278" s="217"/>
      <c r="G278" s="182"/>
      <c r="H278" s="30">
        <f t="shared" si="16"/>
        <v>0</v>
      </c>
      <c r="I278" s="182"/>
      <c r="J278" s="30" t="str">
        <f>IF('Cenas aprēķins'!$E$22="Jā",IFERROR(ROUND(O278/$M$174*$J$174,2),""),"")</f>
        <v/>
      </c>
      <c r="K278" s="30" t="str">
        <f>IF('Cenas aprēķins'!$F$22="Jā",IFERROR(ROUND(O278/$M$174*$K$174,2),""),"")</f>
        <v/>
      </c>
      <c r="L278" s="30" t="str">
        <f>IF('Cenas aprēķins'!$G$22="Jā",IFERROR(ROUND(O278/$M$174*$L$174,2),""),"")</f>
        <v/>
      </c>
      <c r="M278" s="30" t="str">
        <f>IF('Cenas aprēķins'!$H$22="Jā",IFERROR(ROUND(H278/I278/12,2),""),"")</f>
        <v/>
      </c>
      <c r="N278" s="31" t="str">
        <f>IF('Cenas aprēķins'!$I$22="Jā",IFERROR(ROUND(O278/$M$174*$N$174,2),""),"")</f>
        <v/>
      </c>
      <c r="O278" s="223" t="str">
        <f t="shared" si="17"/>
        <v/>
      </c>
    </row>
    <row r="279" spans="1:15" ht="15.6" hidden="1" outlineLevel="2" x14ac:dyDescent="0.3">
      <c r="A279" s="40"/>
      <c r="B279" s="109">
        <v>103</v>
      </c>
      <c r="C279" s="182"/>
      <c r="D279" s="182"/>
      <c r="E279" s="218"/>
      <c r="F279" s="217"/>
      <c r="G279" s="182"/>
      <c r="H279" s="30">
        <f t="shared" si="16"/>
        <v>0</v>
      </c>
      <c r="I279" s="182"/>
      <c r="J279" s="30" t="str">
        <f>IF('Cenas aprēķins'!$E$22="Jā",IFERROR(ROUND(O279/$M$174*$J$174,2),""),"")</f>
        <v/>
      </c>
      <c r="K279" s="30" t="str">
        <f>IF('Cenas aprēķins'!$F$22="Jā",IFERROR(ROUND(O279/$M$174*$K$174,2),""),"")</f>
        <v/>
      </c>
      <c r="L279" s="30" t="str">
        <f>IF('Cenas aprēķins'!$G$22="Jā",IFERROR(ROUND(O279/$M$174*$L$174,2),""),"")</f>
        <v/>
      </c>
      <c r="M279" s="30" t="str">
        <f>IF('Cenas aprēķins'!$H$22="Jā",IFERROR(ROUND(H279/I279/12,2),""),"")</f>
        <v/>
      </c>
      <c r="N279" s="31" t="str">
        <f>IF('Cenas aprēķins'!$I$22="Jā",IFERROR(ROUND(O279/$M$174*$N$174,2),""),"")</f>
        <v/>
      </c>
      <c r="O279" s="223" t="str">
        <f t="shared" si="17"/>
        <v/>
      </c>
    </row>
    <row r="280" spans="1:15" ht="15.6" hidden="1" outlineLevel="2" x14ac:dyDescent="0.3">
      <c r="A280" s="40"/>
      <c r="B280" s="109">
        <v>104</v>
      </c>
      <c r="C280" s="182"/>
      <c r="D280" s="182"/>
      <c r="E280" s="218"/>
      <c r="F280" s="217"/>
      <c r="G280" s="182"/>
      <c r="H280" s="30">
        <f t="shared" si="16"/>
        <v>0</v>
      </c>
      <c r="I280" s="182"/>
      <c r="J280" s="30" t="str">
        <f>IF('Cenas aprēķins'!$E$22="Jā",IFERROR(ROUND(O280/$M$174*$J$174,2),""),"")</f>
        <v/>
      </c>
      <c r="K280" s="30" t="str">
        <f>IF('Cenas aprēķins'!$F$22="Jā",IFERROR(ROUND(O280/$M$174*$K$174,2),""),"")</f>
        <v/>
      </c>
      <c r="L280" s="30" t="str">
        <f>IF('Cenas aprēķins'!$G$22="Jā",IFERROR(ROUND(O280/$M$174*$L$174,2),""),"")</f>
        <v/>
      </c>
      <c r="M280" s="30" t="str">
        <f>IF('Cenas aprēķins'!$H$22="Jā",IFERROR(ROUND(H280/I280/12,2),""),"")</f>
        <v/>
      </c>
      <c r="N280" s="31" t="str">
        <f>IF('Cenas aprēķins'!$I$22="Jā",IFERROR(ROUND(O280/$M$174*$N$174,2),""),"")</f>
        <v/>
      </c>
      <c r="O280" s="223" t="str">
        <f t="shared" si="17"/>
        <v/>
      </c>
    </row>
    <row r="281" spans="1:15" ht="15.6" hidden="1" outlineLevel="2" x14ac:dyDescent="0.3">
      <c r="A281" s="40"/>
      <c r="B281" s="109">
        <v>105</v>
      </c>
      <c r="C281" s="182"/>
      <c r="D281" s="182"/>
      <c r="E281" s="218"/>
      <c r="F281" s="217"/>
      <c r="G281" s="182"/>
      <c r="H281" s="30">
        <f t="shared" si="16"/>
        <v>0</v>
      </c>
      <c r="I281" s="182"/>
      <c r="J281" s="30" t="str">
        <f>IF('Cenas aprēķins'!$E$22="Jā",IFERROR(ROUND(O281/$M$174*$J$174,2),""),"")</f>
        <v/>
      </c>
      <c r="K281" s="30" t="str">
        <f>IF('Cenas aprēķins'!$F$22="Jā",IFERROR(ROUND(O281/$M$174*$K$174,2),""),"")</f>
        <v/>
      </c>
      <c r="L281" s="30" t="str">
        <f>IF('Cenas aprēķins'!$G$22="Jā",IFERROR(ROUND(O281/$M$174*$L$174,2),""),"")</f>
        <v/>
      </c>
      <c r="M281" s="30" t="str">
        <f>IF('Cenas aprēķins'!$H$22="Jā",IFERROR(ROUND(H281/I281/12,2),""),"")</f>
        <v/>
      </c>
      <c r="N281" s="31" t="str">
        <f>IF('Cenas aprēķins'!$I$22="Jā",IFERROR(ROUND(O281/$M$174*$N$174,2),""),"")</f>
        <v/>
      </c>
      <c r="O281" s="223" t="str">
        <f t="shared" si="17"/>
        <v/>
      </c>
    </row>
    <row r="282" spans="1:15" ht="15.6" hidden="1" outlineLevel="2" x14ac:dyDescent="0.3">
      <c r="A282" s="40"/>
      <c r="B282" s="109">
        <v>106</v>
      </c>
      <c r="C282" s="182"/>
      <c r="D282" s="182"/>
      <c r="E282" s="218"/>
      <c r="F282" s="217"/>
      <c r="G282" s="182"/>
      <c r="H282" s="30">
        <f t="shared" si="16"/>
        <v>0</v>
      </c>
      <c r="I282" s="182"/>
      <c r="J282" s="30" t="str">
        <f>IF('Cenas aprēķins'!$E$22="Jā",IFERROR(ROUND(O282/$M$174*$J$174,2),""),"")</f>
        <v/>
      </c>
      <c r="K282" s="30" t="str">
        <f>IF('Cenas aprēķins'!$F$22="Jā",IFERROR(ROUND(O282/$M$174*$K$174,2),""),"")</f>
        <v/>
      </c>
      <c r="L282" s="30" t="str">
        <f>IF('Cenas aprēķins'!$G$22="Jā",IFERROR(ROUND(O282/$M$174*$L$174,2),""),"")</f>
        <v/>
      </c>
      <c r="M282" s="30" t="str">
        <f>IF('Cenas aprēķins'!$H$22="Jā",IFERROR(ROUND(H282/I282/12,2),""),"")</f>
        <v/>
      </c>
      <c r="N282" s="31" t="str">
        <f>IF('Cenas aprēķins'!$I$22="Jā",IFERROR(ROUND(O282/$M$174*$N$174,2),""),"")</f>
        <v/>
      </c>
      <c r="O282" s="223" t="str">
        <f t="shared" si="17"/>
        <v/>
      </c>
    </row>
    <row r="283" spans="1:15" ht="15.6" hidden="1" outlineLevel="2" x14ac:dyDescent="0.3">
      <c r="A283" s="40"/>
      <c r="B283" s="109">
        <v>107</v>
      </c>
      <c r="C283" s="182"/>
      <c r="D283" s="182"/>
      <c r="E283" s="218"/>
      <c r="F283" s="217"/>
      <c r="G283" s="182"/>
      <c r="H283" s="30">
        <f t="shared" si="16"/>
        <v>0</v>
      </c>
      <c r="I283" s="182"/>
      <c r="J283" s="30" t="str">
        <f>IF('Cenas aprēķins'!$E$22="Jā",IFERROR(ROUND(O283/$M$174*$J$174,2),""),"")</f>
        <v/>
      </c>
      <c r="K283" s="30" t="str">
        <f>IF('Cenas aprēķins'!$F$22="Jā",IFERROR(ROUND(O283/$M$174*$K$174,2),""),"")</f>
        <v/>
      </c>
      <c r="L283" s="30" t="str">
        <f>IF('Cenas aprēķins'!$G$22="Jā",IFERROR(ROUND(O283/$M$174*$L$174,2),""),"")</f>
        <v/>
      </c>
      <c r="M283" s="30" t="str">
        <f>IF('Cenas aprēķins'!$H$22="Jā",IFERROR(ROUND(H283/I283/12,2),""),"")</f>
        <v/>
      </c>
      <c r="N283" s="31" t="str">
        <f>IF('Cenas aprēķins'!$I$22="Jā",IFERROR(ROUND(O283/$M$174*$N$174,2),""),"")</f>
        <v/>
      </c>
      <c r="O283" s="223" t="str">
        <f t="shared" si="17"/>
        <v/>
      </c>
    </row>
    <row r="284" spans="1:15" ht="15.6" hidden="1" outlineLevel="2" x14ac:dyDescent="0.3">
      <c r="A284" s="40"/>
      <c r="B284" s="109">
        <v>108</v>
      </c>
      <c r="C284" s="182"/>
      <c r="D284" s="182"/>
      <c r="E284" s="218"/>
      <c r="F284" s="217"/>
      <c r="G284" s="182"/>
      <c r="H284" s="30">
        <f t="shared" si="16"/>
        <v>0</v>
      </c>
      <c r="I284" s="182"/>
      <c r="J284" s="30" t="str">
        <f>IF('Cenas aprēķins'!$E$22="Jā",IFERROR(ROUND(O284/$M$174*$J$174,2),""),"")</f>
        <v/>
      </c>
      <c r="K284" s="30" t="str">
        <f>IF('Cenas aprēķins'!$F$22="Jā",IFERROR(ROUND(O284/$M$174*$K$174,2),""),"")</f>
        <v/>
      </c>
      <c r="L284" s="30" t="str">
        <f>IF('Cenas aprēķins'!$G$22="Jā",IFERROR(ROUND(O284/$M$174*$L$174,2),""),"")</f>
        <v/>
      </c>
      <c r="M284" s="30" t="str">
        <f>IF('Cenas aprēķins'!$H$22="Jā",IFERROR(ROUND(H284/I284/12,2),""),"")</f>
        <v/>
      </c>
      <c r="N284" s="31" t="str">
        <f>IF('Cenas aprēķins'!$I$22="Jā",IFERROR(ROUND(O284/$M$174*$N$174,2),""),"")</f>
        <v/>
      </c>
      <c r="O284" s="223" t="str">
        <f t="shared" si="17"/>
        <v/>
      </c>
    </row>
    <row r="285" spans="1:15" ht="15.6" hidden="1" outlineLevel="2" x14ac:dyDescent="0.3">
      <c r="A285" s="40"/>
      <c r="B285" s="109">
        <v>109</v>
      </c>
      <c r="C285" s="182"/>
      <c r="D285" s="182"/>
      <c r="E285" s="218"/>
      <c r="F285" s="217"/>
      <c r="G285" s="182"/>
      <c r="H285" s="30">
        <f t="shared" si="16"/>
        <v>0</v>
      </c>
      <c r="I285" s="182"/>
      <c r="J285" s="30" t="str">
        <f>IF('Cenas aprēķins'!$E$22="Jā",IFERROR(ROUND(O285/$M$174*$J$174,2),""),"")</f>
        <v/>
      </c>
      <c r="K285" s="30" t="str">
        <f>IF('Cenas aprēķins'!$F$22="Jā",IFERROR(ROUND(O285/$M$174*$K$174,2),""),"")</f>
        <v/>
      </c>
      <c r="L285" s="30" t="str">
        <f>IF('Cenas aprēķins'!$G$22="Jā",IFERROR(ROUND(O285/$M$174*$L$174,2),""),"")</f>
        <v/>
      </c>
      <c r="M285" s="30" t="str">
        <f>IF('Cenas aprēķins'!$H$22="Jā",IFERROR(ROUND(H285/I285/12,2),""),"")</f>
        <v/>
      </c>
      <c r="N285" s="31" t="str">
        <f>IF('Cenas aprēķins'!$I$22="Jā",IFERROR(ROUND(O285/$M$174*$N$174,2),""),"")</f>
        <v/>
      </c>
      <c r="O285" s="223" t="str">
        <f t="shared" si="17"/>
        <v/>
      </c>
    </row>
    <row r="286" spans="1:15" ht="15.6" outlineLevel="1" collapsed="1" x14ac:dyDescent="0.3">
      <c r="A286" s="40"/>
      <c r="B286" s="109">
        <v>110</v>
      </c>
      <c r="C286" s="182"/>
      <c r="D286" s="182"/>
      <c r="E286" s="218"/>
      <c r="F286" s="217"/>
      <c r="G286" s="182"/>
      <c r="H286" s="30">
        <f t="shared" si="16"/>
        <v>0</v>
      </c>
      <c r="I286" s="182"/>
      <c r="J286" s="30" t="str">
        <f>IF('Cenas aprēķins'!$E$22="Jā",IFERROR(ROUND(O286/$M$174*$J$174,2),""),"")</f>
        <v/>
      </c>
      <c r="K286" s="30" t="str">
        <f>IF('Cenas aprēķins'!$F$22="Jā",IFERROR(ROUND(O286/$M$174*$K$174,2),""),"")</f>
        <v/>
      </c>
      <c r="L286" s="30" t="str">
        <f>IF('Cenas aprēķins'!$G$22="Jā",IFERROR(ROUND(O286/$M$174*$L$174,2),""),"")</f>
        <v/>
      </c>
      <c r="M286" s="30" t="str">
        <f>IF('Cenas aprēķins'!$H$22="Jā",IFERROR(ROUND(H286/I286/12,2),""),"")</f>
        <v/>
      </c>
      <c r="N286" s="31" t="str">
        <f>IF('Cenas aprēķins'!$I$22="Jā",IFERROR(ROUND(O286/$M$174*$N$174,2),""),"")</f>
        <v/>
      </c>
      <c r="O286" s="223" t="str">
        <f t="shared" si="17"/>
        <v/>
      </c>
    </row>
    <row r="287" spans="1:15" ht="15.6" hidden="1" outlineLevel="2" x14ac:dyDescent="0.3">
      <c r="A287" s="40"/>
      <c r="B287" s="109">
        <v>111</v>
      </c>
      <c r="C287" s="182"/>
      <c r="D287" s="182"/>
      <c r="E287" s="218"/>
      <c r="F287" s="217"/>
      <c r="G287" s="182"/>
      <c r="H287" s="30">
        <f t="shared" si="16"/>
        <v>0</v>
      </c>
      <c r="I287" s="182"/>
      <c r="J287" s="30" t="str">
        <f>IF('Cenas aprēķins'!$E$22="Jā",IFERROR(ROUND(O287/$M$174*$J$174,2),""),"")</f>
        <v/>
      </c>
      <c r="K287" s="30" t="str">
        <f>IF('Cenas aprēķins'!$F$22="Jā",IFERROR(ROUND(O287/$M$174*$K$174,2),""),"")</f>
        <v/>
      </c>
      <c r="L287" s="30" t="str">
        <f>IF('Cenas aprēķins'!$G$22="Jā",IFERROR(ROUND(O287/$M$174*$L$174,2),""),"")</f>
        <v/>
      </c>
      <c r="M287" s="30" t="str">
        <f>IF('Cenas aprēķins'!$H$22="Jā",IFERROR(ROUND(H287/I287/12,2),""),"")</f>
        <v/>
      </c>
      <c r="N287" s="31" t="str">
        <f>IF('Cenas aprēķins'!$I$22="Jā",IFERROR(ROUND(O287/$M$174*$N$174,2),""),"")</f>
        <v/>
      </c>
      <c r="O287" s="223" t="str">
        <f t="shared" si="17"/>
        <v/>
      </c>
    </row>
    <row r="288" spans="1:15" ht="15.6" hidden="1" outlineLevel="2" x14ac:dyDescent="0.3">
      <c r="A288" s="40"/>
      <c r="B288" s="109">
        <v>112</v>
      </c>
      <c r="C288" s="182"/>
      <c r="D288" s="182"/>
      <c r="E288" s="218"/>
      <c r="F288" s="217"/>
      <c r="G288" s="182"/>
      <c r="H288" s="30">
        <f t="shared" si="16"/>
        <v>0</v>
      </c>
      <c r="I288" s="182"/>
      <c r="J288" s="30" t="str">
        <f>IF('Cenas aprēķins'!$E$22="Jā",IFERROR(ROUND(O288/$M$174*$J$174,2),""),"")</f>
        <v/>
      </c>
      <c r="K288" s="30" t="str">
        <f>IF('Cenas aprēķins'!$F$22="Jā",IFERROR(ROUND(O288/$M$174*$K$174,2),""),"")</f>
        <v/>
      </c>
      <c r="L288" s="30" t="str">
        <f>IF('Cenas aprēķins'!$G$22="Jā",IFERROR(ROUND(O288/$M$174*$L$174,2),""),"")</f>
        <v/>
      </c>
      <c r="M288" s="30" t="str">
        <f>IF('Cenas aprēķins'!$H$22="Jā",IFERROR(ROUND(H288/I288/12,2),""),"")</f>
        <v/>
      </c>
      <c r="N288" s="31" t="str">
        <f>IF('Cenas aprēķins'!$I$22="Jā",IFERROR(ROUND(O288/$M$174*$N$174,2),""),"")</f>
        <v/>
      </c>
      <c r="O288" s="223" t="str">
        <f t="shared" si="17"/>
        <v/>
      </c>
    </row>
    <row r="289" spans="1:15" ht="15.6" hidden="1" outlineLevel="2" x14ac:dyDescent="0.3">
      <c r="A289" s="40"/>
      <c r="B289" s="109">
        <v>113</v>
      </c>
      <c r="C289" s="182"/>
      <c r="D289" s="182"/>
      <c r="E289" s="218"/>
      <c r="F289" s="217"/>
      <c r="G289" s="182"/>
      <c r="H289" s="30">
        <f t="shared" si="16"/>
        <v>0</v>
      </c>
      <c r="I289" s="182"/>
      <c r="J289" s="30" t="str">
        <f>IF('Cenas aprēķins'!$E$22="Jā",IFERROR(ROUND(O289/$M$174*$J$174,2),""),"")</f>
        <v/>
      </c>
      <c r="K289" s="30" t="str">
        <f>IF('Cenas aprēķins'!$F$22="Jā",IFERROR(ROUND(O289/$M$174*$K$174,2),""),"")</f>
        <v/>
      </c>
      <c r="L289" s="30" t="str">
        <f>IF('Cenas aprēķins'!$G$22="Jā",IFERROR(ROUND(O289/$M$174*$L$174,2),""),"")</f>
        <v/>
      </c>
      <c r="M289" s="30" t="str">
        <f>IF('Cenas aprēķins'!$H$22="Jā",IFERROR(ROUND(H289/I289/12,2),""),"")</f>
        <v/>
      </c>
      <c r="N289" s="31" t="str">
        <f>IF('Cenas aprēķins'!$I$22="Jā",IFERROR(ROUND(O289/$M$174*$N$174,2),""),"")</f>
        <v/>
      </c>
      <c r="O289" s="223" t="str">
        <f t="shared" si="17"/>
        <v/>
      </c>
    </row>
    <row r="290" spans="1:15" ht="15.6" hidden="1" outlineLevel="2" x14ac:dyDescent="0.3">
      <c r="A290" s="40"/>
      <c r="B290" s="109">
        <v>114</v>
      </c>
      <c r="C290" s="182"/>
      <c r="D290" s="182"/>
      <c r="E290" s="218"/>
      <c r="F290" s="217"/>
      <c r="G290" s="182"/>
      <c r="H290" s="30">
        <f t="shared" si="16"/>
        <v>0</v>
      </c>
      <c r="I290" s="182"/>
      <c r="J290" s="30" t="str">
        <f>IF('Cenas aprēķins'!$E$22="Jā",IFERROR(ROUND(O290/$M$174*$J$174,2),""),"")</f>
        <v/>
      </c>
      <c r="K290" s="30" t="str">
        <f>IF('Cenas aprēķins'!$F$22="Jā",IFERROR(ROUND(O290/$M$174*$K$174,2),""),"")</f>
        <v/>
      </c>
      <c r="L290" s="30" t="str">
        <f>IF('Cenas aprēķins'!$G$22="Jā",IFERROR(ROUND(O290/$M$174*$L$174,2),""),"")</f>
        <v/>
      </c>
      <c r="M290" s="30" t="str">
        <f>IF('Cenas aprēķins'!$H$22="Jā",IFERROR(ROUND(H290/I290/12,2),""),"")</f>
        <v/>
      </c>
      <c r="N290" s="31" t="str">
        <f>IF('Cenas aprēķins'!$I$22="Jā",IFERROR(ROUND(O290/$M$174*$N$174,2),""),"")</f>
        <v/>
      </c>
      <c r="O290" s="223" t="str">
        <f t="shared" si="17"/>
        <v/>
      </c>
    </row>
    <row r="291" spans="1:15" ht="15.6" hidden="1" outlineLevel="2" x14ac:dyDescent="0.3">
      <c r="A291" s="40"/>
      <c r="B291" s="109">
        <v>115</v>
      </c>
      <c r="C291" s="182"/>
      <c r="D291" s="182"/>
      <c r="E291" s="218"/>
      <c r="F291" s="217"/>
      <c r="G291" s="182"/>
      <c r="H291" s="30">
        <f t="shared" si="16"/>
        <v>0</v>
      </c>
      <c r="I291" s="182"/>
      <c r="J291" s="30" t="str">
        <f>IF('Cenas aprēķins'!$E$22="Jā",IFERROR(ROUND(O291/$M$174*$J$174,2),""),"")</f>
        <v/>
      </c>
      <c r="K291" s="30" t="str">
        <f>IF('Cenas aprēķins'!$F$22="Jā",IFERROR(ROUND(O291/$M$174*$K$174,2),""),"")</f>
        <v/>
      </c>
      <c r="L291" s="30" t="str">
        <f>IF('Cenas aprēķins'!$G$22="Jā",IFERROR(ROUND(O291/$M$174*$L$174,2),""),"")</f>
        <v/>
      </c>
      <c r="M291" s="30" t="str">
        <f>IF('Cenas aprēķins'!$H$22="Jā",IFERROR(ROUND(H291/I291/12,2),""),"")</f>
        <v/>
      </c>
      <c r="N291" s="31" t="str">
        <f>IF('Cenas aprēķins'!$I$22="Jā",IFERROR(ROUND(O291/$M$174*$N$174,2),""),"")</f>
        <v/>
      </c>
      <c r="O291" s="223" t="str">
        <f t="shared" si="17"/>
        <v/>
      </c>
    </row>
    <row r="292" spans="1:15" ht="15.6" hidden="1" outlineLevel="2" x14ac:dyDescent="0.3">
      <c r="A292" s="40"/>
      <c r="B292" s="109">
        <v>116</v>
      </c>
      <c r="C292" s="182"/>
      <c r="D292" s="182"/>
      <c r="E292" s="218"/>
      <c r="F292" s="217"/>
      <c r="G292" s="182"/>
      <c r="H292" s="30">
        <f t="shared" si="16"/>
        <v>0</v>
      </c>
      <c r="I292" s="182"/>
      <c r="J292" s="30" t="str">
        <f>IF('Cenas aprēķins'!$E$22="Jā",IFERROR(ROUND(O292/$M$174*$J$174,2),""),"")</f>
        <v/>
      </c>
      <c r="K292" s="30" t="str">
        <f>IF('Cenas aprēķins'!$F$22="Jā",IFERROR(ROUND(O292/$M$174*$K$174,2),""),"")</f>
        <v/>
      </c>
      <c r="L292" s="30" t="str">
        <f>IF('Cenas aprēķins'!$G$22="Jā",IFERROR(ROUND(O292/$M$174*$L$174,2),""),"")</f>
        <v/>
      </c>
      <c r="M292" s="30" t="str">
        <f>IF('Cenas aprēķins'!$H$22="Jā",IFERROR(ROUND(H292/I292/12,2),""),"")</f>
        <v/>
      </c>
      <c r="N292" s="31" t="str">
        <f>IF('Cenas aprēķins'!$I$22="Jā",IFERROR(ROUND(O292/$M$174*$N$174,2),""),"")</f>
        <v/>
      </c>
      <c r="O292" s="223" t="str">
        <f t="shared" si="17"/>
        <v/>
      </c>
    </row>
    <row r="293" spans="1:15" ht="15.6" hidden="1" outlineLevel="2" x14ac:dyDescent="0.3">
      <c r="A293" s="40"/>
      <c r="B293" s="109">
        <v>117</v>
      </c>
      <c r="C293" s="182"/>
      <c r="D293" s="182"/>
      <c r="E293" s="218"/>
      <c r="F293" s="217"/>
      <c r="G293" s="182"/>
      <c r="H293" s="30">
        <f t="shared" si="16"/>
        <v>0</v>
      </c>
      <c r="I293" s="182"/>
      <c r="J293" s="30" t="str">
        <f>IF('Cenas aprēķins'!$E$22="Jā",IFERROR(ROUND(O293/$M$174*$J$174,2),""),"")</f>
        <v/>
      </c>
      <c r="K293" s="30" t="str">
        <f>IF('Cenas aprēķins'!$F$22="Jā",IFERROR(ROUND(O293/$M$174*$K$174,2),""),"")</f>
        <v/>
      </c>
      <c r="L293" s="30" t="str">
        <f>IF('Cenas aprēķins'!$G$22="Jā",IFERROR(ROUND(O293/$M$174*$L$174,2),""),"")</f>
        <v/>
      </c>
      <c r="M293" s="30" t="str">
        <f>IF('Cenas aprēķins'!$H$22="Jā",IFERROR(ROUND(H293/I293/12,2),""),"")</f>
        <v/>
      </c>
      <c r="N293" s="31" t="str">
        <f>IF('Cenas aprēķins'!$I$22="Jā",IFERROR(ROUND(O293/$M$174*$N$174,2),""),"")</f>
        <v/>
      </c>
      <c r="O293" s="223" t="str">
        <f t="shared" si="17"/>
        <v/>
      </c>
    </row>
    <row r="294" spans="1:15" ht="15.6" hidden="1" outlineLevel="2" x14ac:dyDescent="0.3">
      <c r="A294" s="40"/>
      <c r="B294" s="109">
        <v>118</v>
      </c>
      <c r="C294" s="182"/>
      <c r="D294" s="182"/>
      <c r="E294" s="218"/>
      <c r="F294" s="217"/>
      <c r="G294" s="182"/>
      <c r="H294" s="30">
        <f t="shared" si="16"/>
        <v>0</v>
      </c>
      <c r="I294" s="182"/>
      <c r="J294" s="30" t="str">
        <f>IF('Cenas aprēķins'!$E$22="Jā",IFERROR(ROUND(O294/$M$174*$J$174,2),""),"")</f>
        <v/>
      </c>
      <c r="K294" s="30" t="str">
        <f>IF('Cenas aprēķins'!$F$22="Jā",IFERROR(ROUND(O294/$M$174*$K$174,2),""),"")</f>
        <v/>
      </c>
      <c r="L294" s="30" t="str">
        <f>IF('Cenas aprēķins'!$G$22="Jā",IFERROR(ROUND(O294/$M$174*$L$174,2),""),"")</f>
        <v/>
      </c>
      <c r="M294" s="30" t="str">
        <f>IF('Cenas aprēķins'!$H$22="Jā",IFERROR(ROUND(H294/I294/12,2),""),"")</f>
        <v/>
      </c>
      <c r="N294" s="31" t="str">
        <f>IF('Cenas aprēķins'!$I$22="Jā",IFERROR(ROUND(O294/$M$174*$N$174,2),""),"")</f>
        <v/>
      </c>
      <c r="O294" s="223" t="str">
        <f t="shared" si="17"/>
        <v/>
      </c>
    </row>
    <row r="295" spans="1:15" ht="15.6" hidden="1" outlineLevel="2" x14ac:dyDescent="0.3">
      <c r="A295" s="40"/>
      <c r="B295" s="109">
        <v>119</v>
      </c>
      <c r="C295" s="182"/>
      <c r="D295" s="182"/>
      <c r="E295" s="218"/>
      <c r="F295" s="217"/>
      <c r="G295" s="182"/>
      <c r="H295" s="30">
        <f t="shared" si="16"/>
        <v>0</v>
      </c>
      <c r="I295" s="182"/>
      <c r="J295" s="30" t="str">
        <f>IF('Cenas aprēķins'!$E$22="Jā",IFERROR(ROUND(O295/$M$174*$J$174,2),""),"")</f>
        <v/>
      </c>
      <c r="K295" s="30" t="str">
        <f>IF('Cenas aprēķins'!$F$22="Jā",IFERROR(ROUND(O295/$M$174*$K$174,2),""),"")</f>
        <v/>
      </c>
      <c r="L295" s="30" t="str">
        <f>IF('Cenas aprēķins'!$G$22="Jā",IFERROR(ROUND(O295/$M$174*$L$174,2),""),"")</f>
        <v/>
      </c>
      <c r="M295" s="30" t="str">
        <f>IF('Cenas aprēķins'!$H$22="Jā",IFERROR(ROUND(H295/I295/12,2),""),"")</f>
        <v/>
      </c>
      <c r="N295" s="31" t="str">
        <f>IF('Cenas aprēķins'!$I$22="Jā",IFERROR(ROUND(O295/$M$174*$N$174,2),""),"")</f>
        <v/>
      </c>
      <c r="O295" s="223" t="str">
        <f t="shared" si="17"/>
        <v/>
      </c>
    </row>
    <row r="296" spans="1:15" ht="15.6" outlineLevel="1" collapsed="1" x14ac:dyDescent="0.3">
      <c r="A296" s="40"/>
      <c r="B296" s="109">
        <v>120</v>
      </c>
      <c r="C296" s="182"/>
      <c r="D296" s="182"/>
      <c r="E296" s="218"/>
      <c r="F296" s="217"/>
      <c r="G296" s="182"/>
      <c r="H296" s="30">
        <f t="shared" si="16"/>
        <v>0</v>
      </c>
      <c r="I296" s="182"/>
      <c r="J296" s="30" t="str">
        <f>IF('Cenas aprēķins'!$E$22="Jā",IFERROR(ROUND(O296/$M$174*$J$174,2),""),"")</f>
        <v/>
      </c>
      <c r="K296" s="30" t="str">
        <f>IF('Cenas aprēķins'!$F$22="Jā",IFERROR(ROUND(O296/$M$174*$K$174,2),""),"")</f>
        <v/>
      </c>
      <c r="L296" s="30" t="str">
        <f>IF('Cenas aprēķins'!$G$22="Jā",IFERROR(ROUND(O296/$M$174*$L$174,2),""),"")</f>
        <v/>
      </c>
      <c r="M296" s="30" t="str">
        <f>IF('Cenas aprēķins'!$H$22="Jā",IFERROR(ROUND(H296/I296/12,2),""),"")</f>
        <v/>
      </c>
      <c r="N296" s="31" t="str">
        <f>IF('Cenas aprēķins'!$I$22="Jā",IFERROR(ROUND(O296/$M$174*$N$174,2),""),"")</f>
        <v/>
      </c>
      <c r="O296" s="223" t="str">
        <f t="shared" si="17"/>
        <v/>
      </c>
    </row>
    <row r="297" spans="1:15" ht="15.6" hidden="1" outlineLevel="2" x14ac:dyDescent="0.3">
      <c r="A297" s="40"/>
      <c r="B297" s="109">
        <v>121</v>
      </c>
      <c r="C297" s="182"/>
      <c r="D297" s="182"/>
      <c r="E297" s="218"/>
      <c r="F297" s="217"/>
      <c r="G297" s="182"/>
      <c r="H297" s="30">
        <f t="shared" si="16"/>
        <v>0</v>
      </c>
      <c r="I297" s="182"/>
      <c r="J297" s="30" t="str">
        <f>IF('Cenas aprēķins'!$E$22="Jā",IFERROR(ROUND(O297/$M$174*$J$174,2),""),"")</f>
        <v/>
      </c>
      <c r="K297" s="30" t="str">
        <f>IF('Cenas aprēķins'!$F$22="Jā",IFERROR(ROUND(O297/$M$174*$K$174,2),""),"")</f>
        <v/>
      </c>
      <c r="L297" s="30" t="str">
        <f>IF('Cenas aprēķins'!$G$22="Jā",IFERROR(ROUND(O297/$M$174*$L$174,2),""),"")</f>
        <v/>
      </c>
      <c r="M297" s="30" t="str">
        <f>IF('Cenas aprēķins'!$H$22="Jā",IFERROR(ROUND(H297/I297/12,2),""),"")</f>
        <v/>
      </c>
      <c r="N297" s="31" t="str">
        <f>IF('Cenas aprēķins'!$I$22="Jā",IFERROR(ROUND(O297/$M$174*$N$174,2),""),"")</f>
        <v/>
      </c>
      <c r="O297" s="223" t="str">
        <f t="shared" si="17"/>
        <v/>
      </c>
    </row>
    <row r="298" spans="1:15" ht="15.6" hidden="1" outlineLevel="2" x14ac:dyDescent="0.3">
      <c r="A298" s="40"/>
      <c r="B298" s="109">
        <v>122</v>
      </c>
      <c r="C298" s="182"/>
      <c r="D298" s="182"/>
      <c r="E298" s="218"/>
      <c r="F298" s="217"/>
      <c r="G298" s="182"/>
      <c r="H298" s="30">
        <f t="shared" si="16"/>
        <v>0</v>
      </c>
      <c r="I298" s="182"/>
      <c r="J298" s="30" t="str">
        <f>IF('Cenas aprēķins'!$E$22="Jā",IFERROR(ROUND(O298/$M$174*$J$174,2),""),"")</f>
        <v/>
      </c>
      <c r="K298" s="30" t="str">
        <f>IF('Cenas aprēķins'!$F$22="Jā",IFERROR(ROUND(O298/$M$174*$K$174,2),""),"")</f>
        <v/>
      </c>
      <c r="L298" s="30" t="str">
        <f>IF('Cenas aprēķins'!$G$22="Jā",IFERROR(ROUND(O298/$M$174*$L$174,2),""),"")</f>
        <v/>
      </c>
      <c r="M298" s="30" t="str">
        <f>IF('Cenas aprēķins'!$H$22="Jā",IFERROR(ROUND(H298/I298/12,2),""),"")</f>
        <v/>
      </c>
      <c r="N298" s="31" t="str">
        <f>IF('Cenas aprēķins'!$I$22="Jā",IFERROR(ROUND(O298/$M$174*$N$174,2),""),"")</f>
        <v/>
      </c>
      <c r="O298" s="223" t="str">
        <f t="shared" si="17"/>
        <v/>
      </c>
    </row>
    <row r="299" spans="1:15" ht="15.6" hidden="1" outlineLevel="2" x14ac:dyDescent="0.3">
      <c r="A299" s="40"/>
      <c r="B299" s="109">
        <v>123</v>
      </c>
      <c r="C299" s="182"/>
      <c r="D299" s="182"/>
      <c r="E299" s="218"/>
      <c r="F299" s="217"/>
      <c r="G299" s="182"/>
      <c r="H299" s="30">
        <f t="shared" si="16"/>
        <v>0</v>
      </c>
      <c r="I299" s="182"/>
      <c r="J299" s="30" t="str">
        <f>IF('Cenas aprēķins'!$E$22="Jā",IFERROR(ROUND(O299/$M$174*$J$174,2),""),"")</f>
        <v/>
      </c>
      <c r="K299" s="30" t="str">
        <f>IF('Cenas aprēķins'!$F$22="Jā",IFERROR(ROUND(O299/$M$174*$K$174,2),""),"")</f>
        <v/>
      </c>
      <c r="L299" s="30" t="str">
        <f>IF('Cenas aprēķins'!$G$22="Jā",IFERROR(ROUND(O299/$M$174*$L$174,2),""),"")</f>
        <v/>
      </c>
      <c r="M299" s="30" t="str">
        <f>IF('Cenas aprēķins'!$H$22="Jā",IFERROR(ROUND(H299/I299/12,2),""),"")</f>
        <v/>
      </c>
      <c r="N299" s="31" t="str">
        <f>IF('Cenas aprēķins'!$I$22="Jā",IFERROR(ROUND(O299/$M$174*$N$174,2),""),"")</f>
        <v/>
      </c>
      <c r="O299" s="223" t="str">
        <f t="shared" si="17"/>
        <v/>
      </c>
    </row>
    <row r="300" spans="1:15" ht="15.6" hidden="1" outlineLevel="2" x14ac:dyDescent="0.3">
      <c r="A300" s="40"/>
      <c r="B300" s="109">
        <v>124</v>
      </c>
      <c r="C300" s="182"/>
      <c r="D300" s="182"/>
      <c r="E300" s="218"/>
      <c r="F300" s="217"/>
      <c r="G300" s="182"/>
      <c r="H300" s="30">
        <f t="shared" si="16"/>
        <v>0</v>
      </c>
      <c r="I300" s="182"/>
      <c r="J300" s="30" t="str">
        <f>IF('Cenas aprēķins'!$E$22="Jā",IFERROR(ROUND(O300/$M$174*$J$174,2),""),"")</f>
        <v/>
      </c>
      <c r="K300" s="30" t="str">
        <f>IF('Cenas aprēķins'!$F$22="Jā",IFERROR(ROUND(O300/$M$174*$K$174,2),""),"")</f>
        <v/>
      </c>
      <c r="L300" s="30" t="str">
        <f>IF('Cenas aprēķins'!$G$22="Jā",IFERROR(ROUND(O300/$M$174*$L$174,2),""),"")</f>
        <v/>
      </c>
      <c r="M300" s="30" t="str">
        <f>IF('Cenas aprēķins'!$H$22="Jā",IFERROR(ROUND(H300/I300/12,2),""),"")</f>
        <v/>
      </c>
      <c r="N300" s="31" t="str">
        <f>IF('Cenas aprēķins'!$I$22="Jā",IFERROR(ROUND(O300/$M$174*$N$174,2),""),"")</f>
        <v/>
      </c>
      <c r="O300" s="223" t="str">
        <f t="shared" si="17"/>
        <v/>
      </c>
    </row>
    <row r="301" spans="1:15" ht="15.6" hidden="1" outlineLevel="2" x14ac:dyDescent="0.3">
      <c r="A301" s="40"/>
      <c r="B301" s="109">
        <v>125</v>
      </c>
      <c r="C301" s="182"/>
      <c r="D301" s="182"/>
      <c r="E301" s="218"/>
      <c r="F301" s="217"/>
      <c r="G301" s="182"/>
      <c r="H301" s="30">
        <f t="shared" si="16"/>
        <v>0</v>
      </c>
      <c r="I301" s="182"/>
      <c r="J301" s="30" t="str">
        <f>IF('Cenas aprēķins'!$E$22="Jā",IFERROR(ROUND(O301/$M$174*$J$174,2),""),"")</f>
        <v/>
      </c>
      <c r="K301" s="30" t="str">
        <f>IF('Cenas aprēķins'!$F$22="Jā",IFERROR(ROUND(O301/$M$174*$K$174,2),""),"")</f>
        <v/>
      </c>
      <c r="L301" s="30" t="str">
        <f>IF('Cenas aprēķins'!$G$22="Jā",IFERROR(ROUND(O301/$M$174*$L$174,2),""),"")</f>
        <v/>
      </c>
      <c r="M301" s="30" t="str">
        <f>IF('Cenas aprēķins'!$H$22="Jā",IFERROR(ROUND(H301/I301/12,2),""),"")</f>
        <v/>
      </c>
      <c r="N301" s="31" t="str">
        <f>IF('Cenas aprēķins'!$I$22="Jā",IFERROR(ROUND(O301/$M$174*$N$174,2),""),"")</f>
        <v/>
      </c>
      <c r="O301" s="223" t="str">
        <f t="shared" si="17"/>
        <v/>
      </c>
    </row>
    <row r="302" spans="1:15" ht="15.6" hidden="1" outlineLevel="2" x14ac:dyDescent="0.3">
      <c r="A302" s="40"/>
      <c r="B302" s="109">
        <v>126</v>
      </c>
      <c r="C302" s="182"/>
      <c r="D302" s="182"/>
      <c r="E302" s="218"/>
      <c r="F302" s="217"/>
      <c r="G302" s="182"/>
      <c r="H302" s="30">
        <f t="shared" si="16"/>
        <v>0</v>
      </c>
      <c r="I302" s="182"/>
      <c r="J302" s="30" t="str">
        <f>IF('Cenas aprēķins'!$E$22="Jā",IFERROR(ROUND(O302/$M$174*$J$174,2),""),"")</f>
        <v/>
      </c>
      <c r="K302" s="30" t="str">
        <f>IF('Cenas aprēķins'!$F$22="Jā",IFERROR(ROUND(O302/$M$174*$K$174,2),""),"")</f>
        <v/>
      </c>
      <c r="L302" s="30" t="str">
        <f>IF('Cenas aprēķins'!$G$22="Jā",IFERROR(ROUND(O302/$M$174*$L$174,2),""),"")</f>
        <v/>
      </c>
      <c r="M302" s="30" t="str">
        <f>IF('Cenas aprēķins'!$H$22="Jā",IFERROR(ROUND(H302/I302/12,2),""),"")</f>
        <v/>
      </c>
      <c r="N302" s="31" t="str">
        <f>IF('Cenas aprēķins'!$I$22="Jā",IFERROR(ROUND(O302/$M$174*$N$174,2),""),"")</f>
        <v/>
      </c>
      <c r="O302" s="223" t="str">
        <f t="shared" si="17"/>
        <v/>
      </c>
    </row>
    <row r="303" spans="1:15" ht="15.6" hidden="1" outlineLevel="2" x14ac:dyDescent="0.3">
      <c r="A303" s="40"/>
      <c r="B303" s="109">
        <v>127</v>
      </c>
      <c r="C303" s="182"/>
      <c r="D303" s="182"/>
      <c r="E303" s="218"/>
      <c r="F303" s="217"/>
      <c r="G303" s="182"/>
      <c r="H303" s="30">
        <f t="shared" si="16"/>
        <v>0</v>
      </c>
      <c r="I303" s="182"/>
      <c r="J303" s="30" t="str">
        <f>IF('Cenas aprēķins'!$E$22="Jā",IFERROR(ROUND(O303/$M$174*$J$174,2),""),"")</f>
        <v/>
      </c>
      <c r="K303" s="30" t="str">
        <f>IF('Cenas aprēķins'!$F$22="Jā",IFERROR(ROUND(O303/$M$174*$K$174,2),""),"")</f>
        <v/>
      </c>
      <c r="L303" s="30" t="str">
        <f>IF('Cenas aprēķins'!$G$22="Jā",IFERROR(ROUND(O303/$M$174*$L$174,2),""),"")</f>
        <v/>
      </c>
      <c r="M303" s="30" t="str">
        <f>IF('Cenas aprēķins'!$H$22="Jā",IFERROR(ROUND(H303/I303/12,2),""),"")</f>
        <v/>
      </c>
      <c r="N303" s="31" t="str">
        <f>IF('Cenas aprēķins'!$I$22="Jā",IFERROR(ROUND(O303/$M$174*$N$174,2),""),"")</f>
        <v/>
      </c>
      <c r="O303" s="223" t="str">
        <f t="shared" si="17"/>
        <v/>
      </c>
    </row>
    <row r="304" spans="1:15" ht="15.6" hidden="1" outlineLevel="2" x14ac:dyDescent="0.3">
      <c r="A304" s="40"/>
      <c r="B304" s="109">
        <v>128</v>
      </c>
      <c r="C304" s="182"/>
      <c r="D304" s="182"/>
      <c r="E304" s="218"/>
      <c r="F304" s="217"/>
      <c r="G304" s="182"/>
      <c r="H304" s="30">
        <f t="shared" si="16"/>
        <v>0</v>
      </c>
      <c r="I304" s="182"/>
      <c r="J304" s="30" t="str">
        <f>IF('Cenas aprēķins'!$E$22="Jā",IFERROR(ROUND(O304/$M$174*$J$174,2),""),"")</f>
        <v/>
      </c>
      <c r="K304" s="30" t="str">
        <f>IF('Cenas aprēķins'!$F$22="Jā",IFERROR(ROUND(O304/$M$174*$K$174,2),""),"")</f>
        <v/>
      </c>
      <c r="L304" s="30" t="str">
        <f>IF('Cenas aprēķins'!$G$22="Jā",IFERROR(ROUND(O304/$M$174*$L$174,2),""),"")</f>
        <v/>
      </c>
      <c r="M304" s="30" t="str">
        <f>IF('Cenas aprēķins'!$H$22="Jā",IFERROR(ROUND(H304/I304/12,2),""),"")</f>
        <v/>
      </c>
      <c r="N304" s="31" t="str">
        <f>IF('Cenas aprēķins'!$I$22="Jā",IFERROR(ROUND(O304/$M$174*$N$174,2),""),"")</f>
        <v/>
      </c>
      <c r="O304" s="223" t="str">
        <f t="shared" si="17"/>
        <v/>
      </c>
    </row>
    <row r="305" spans="1:15" ht="15.6" hidden="1" outlineLevel="2" x14ac:dyDescent="0.3">
      <c r="A305" s="40"/>
      <c r="B305" s="109">
        <v>129</v>
      </c>
      <c r="C305" s="182"/>
      <c r="D305" s="182"/>
      <c r="E305" s="218"/>
      <c r="F305" s="217"/>
      <c r="G305" s="182"/>
      <c r="H305" s="30">
        <f t="shared" ref="H305:H326" si="18">F305*G305</f>
        <v>0</v>
      </c>
      <c r="I305" s="182"/>
      <c r="J305" s="30" t="str">
        <f>IF('Cenas aprēķins'!$E$22="Jā",IFERROR(ROUND(O305/$M$174*$J$174,2),""),"")</f>
        <v/>
      </c>
      <c r="K305" s="30" t="str">
        <f>IF('Cenas aprēķins'!$F$22="Jā",IFERROR(ROUND(O305/$M$174*$K$174,2),""),"")</f>
        <v/>
      </c>
      <c r="L305" s="30" t="str">
        <f>IF('Cenas aprēķins'!$G$22="Jā",IFERROR(ROUND(O305/$M$174*$L$174,2),""),"")</f>
        <v/>
      </c>
      <c r="M305" s="30" t="str">
        <f>IF('Cenas aprēķins'!$H$22="Jā",IFERROR(ROUND(H305/I305/12,2),""),"")</f>
        <v/>
      </c>
      <c r="N305" s="31" t="str">
        <f>IF('Cenas aprēķins'!$I$22="Jā",IFERROR(ROUND(O305/$M$174*$N$174,2),""),"")</f>
        <v/>
      </c>
      <c r="O305" s="223" t="str">
        <f t="shared" ref="O305:O326" si="19">IFERROR(ROUND(H305/I305/12,2),"")</f>
        <v/>
      </c>
    </row>
    <row r="306" spans="1:15" ht="15.6" outlineLevel="1" collapsed="1" x14ac:dyDescent="0.3">
      <c r="A306" s="40"/>
      <c r="B306" s="109">
        <v>130</v>
      </c>
      <c r="C306" s="182"/>
      <c r="D306" s="182"/>
      <c r="E306" s="218"/>
      <c r="F306" s="217"/>
      <c r="G306" s="182"/>
      <c r="H306" s="30">
        <f t="shared" si="18"/>
        <v>0</v>
      </c>
      <c r="I306" s="182"/>
      <c r="J306" s="30" t="str">
        <f>IF('Cenas aprēķins'!$E$22="Jā",IFERROR(ROUND(O306/$M$174*$J$174,2),""),"")</f>
        <v/>
      </c>
      <c r="K306" s="30" t="str">
        <f>IF('Cenas aprēķins'!$F$22="Jā",IFERROR(ROUND(O306/$M$174*$K$174,2),""),"")</f>
        <v/>
      </c>
      <c r="L306" s="30" t="str">
        <f>IF('Cenas aprēķins'!$G$22="Jā",IFERROR(ROUND(O306/$M$174*$L$174,2),""),"")</f>
        <v/>
      </c>
      <c r="M306" s="30" t="str">
        <f>IF('Cenas aprēķins'!$H$22="Jā",IFERROR(ROUND(H306/I306/12,2),""),"")</f>
        <v/>
      </c>
      <c r="N306" s="31" t="str">
        <f>IF('Cenas aprēķins'!$I$22="Jā",IFERROR(ROUND(O306/$M$174*$N$174,2),""),"")</f>
        <v/>
      </c>
      <c r="O306" s="223" t="str">
        <f t="shared" si="19"/>
        <v/>
      </c>
    </row>
    <row r="307" spans="1:15" ht="15.6" hidden="1" outlineLevel="2" x14ac:dyDescent="0.3">
      <c r="A307" s="40"/>
      <c r="B307" s="109">
        <v>131</v>
      </c>
      <c r="C307" s="182"/>
      <c r="D307" s="182"/>
      <c r="E307" s="218"/>
      <c r="F307" s="217"/>
      <c r="G307" s="182"/>
      <c r="H307" s="30">
        <f t="shared" si="18"/>
        <v>0</v>
      </c>
      <c r="I307" s="182"/>
      <c r="J307" s="30" t="str">
        <f>IF('Cenas aprēķins'!$E$22="Jā",IFERROR(ROUND(O307/$M$174*$J$174,2),""),"")</f>
        <v/>
      </c>
      <c r="K307" s="30" t="str">
        <f>IF('Cenas aprēķins'!$F$22="Jā",IFERROR(ROUND(O307/$M$174*$K$174,2),""),"")</f>
        <v/>
      </c>
      <c r="L307" s="30" t="str">
        <f>IF('Cenas aprēķins'!$G$22="Jā",IFERROR(ROUND(O307/$M$174*$L$174,2),""),"")</f>
        <v/>
      </c>
      <c r="M307" s="30" t="str">
        <f>IF('Cenas aprēķins'!$H$22="Jā",IFERROR(ROUND(H307/I307/12,2),""),"")</f>
        <v/>
      </c>
      <c r="N307" s="31" t="str">
        <f>IF('Cenas aprēķins'!$I$22="Jā",IFERROR(ROUND(O307/$M$174*$N$174,2),""),"")</f>
        <v/>
      </c>
      <c r="O307" s="223" t="str">
        <f t="shared" si="19"/>
        <v/>
      </c>
    </row>
    <row r="308" spans="1:15" ht="15.6" hidden="1" outlineLevel="2" x14ac:dyDescent="0.3">
      <c r="A308" s="40"/>
      <c r="B308" s="109">
        <v>132</v>
      </c>
      <c r="C308" s="182"/>
      <c r="D308" s="182"/>
      <c r="E308" s="218"/>
      <c r="F308" s="217"/>
      <c r="G308" s="182"/>
      <c r="H308" s="30">
        <f t="shared" si="18"/>
        <v>0</v>
      </c>
      <c r="I308" s="182"/>
      <c r="J308" s="30" t="str">
        <f>IF('Cenas aprēķins'!$E$22="Jā",IFERROR(ROUND(O308/$M$174*$J$174,2),""),"")</f>
        <v/>
      </c>
      <c r="K308" s="30" t="str">
        <f>IF('Cenas aprēķins'!$F$22="Jā",IFERROR(ROUND(O308/$M$174*$K$174,2),""),"")</f>
        <v/>
      </c>
      <c r="L308" s="30" t="str">
        <f>IF('Cenas aprēķins'!$G$22="Jā",IFERROR(ROUND(O308/$M$174*$L$174,2),""),"")</f>
        <v/>
      </c>
      <c r="M308" s="30" t="str">
        <f>IF('Cenas aprēķins'!$H$22="Jā",IFERROR(ROUND(H308/I308/12,2),""),"")</f>
        <v/>
      </c>
      <c r="N308" s="31" t="str">
        <f>IF('Cenas aprēķins'!$I$22="Jā",IFERROR(ROUND(O308/$M$174*$N$174,2),""),"")</f>
        <v/>
      </c>
      <c r="O308" s="223" t="str">
        <f t="shared" si="19"/>
        <v/>
      </c>
    </row>
    <row r="309" spans="1:15" ht="15.6" hidden="1" outlineLevel="2" x14ac:dyDescent="0.3">
      <c r="A309" s="40"/>
      <c r="B309" s="109">
        <v>133</v>
      </c>
      <c r="C309" s="182"/>
      <c r="D309" s="182"/>
      <c r="E309" s="218"/>
      <c r="F309" s="217"/>
      <c r="G309" s="182"/>
      <c r="H309" s="30">
        <f t="shared" si="18"/>
        <v>0</v>
      </c>
      <c r="I309" s="182"/>
      <c r="J309" s="30" t="str">
        <f>IF('Cenas aprēķins'!$E$22="Jā",IFERROR(ROUND(O309/$M$174*$J$174,2),""),"")</f>
        <v/>
      </c>
      <c r="K309" s="30" t="str">
        <f>IF('Cenas aprēķins'!$F$22="Jā",IFERROR(ROUND(O309/$M$174*$K$174,2),""),"")</f>
        <v/>
      </c>
      <c r="L309" s="30" t="str">
        <f>IF('Cenas aprēķins'!$G$22="Jā",IFERROR(ROUND(O309/$M$174*$L$174,2),""),"")</f>
        <v/>
      </c>
      <c r="M309" s="30" t="str">
        <f>IF('Cenas aprēķins'!$H$22="Jā",IFERROR(ROUND(H309/I309/12,2),""),"")</f>
        <v/>
      </c>
      <c r="N309" s="31" t="str">
        <f>IF('Cenas aprēķins'!$I$22="Jā",IFERROR(ROUND(O309/$M$174*$N$174,2),""),"")</f>
        <v/>
      </c>
      <c r="O309" s="223" t="str">
        <f t="shared" si="19"/>
        <v/>
      </c>
    </row>
    <row r="310" spans="1:15" ht="15.6" hidden="1" outlineLevel="2" x14ac:dyDescent="0.3">
      <c r="A310" s="40"/>
      <c r="B310" s="109">
        <v>134</v>
      </c>
      <c r="C310" s="182"/>
      <c r="D310" s="182"/>
      <c r="E310" s="218"/>
      <c r="F310" s="217"/>
      <c r="G310" s="182"/>
      <c r="H310" s="30">
        <f t="shared" si="18"/>
        <v>0</v>
      </c>
      <c r="I310" s="182"/>
      <c r="J310" s="30" t="str">
        <f>IF('Cenas aprēķins'!$E$22="Jā",IFERROR(ROUND(O310/$M$174*$J$174,2),""),"")</f>
        <v/>
      </c>
      <c r="K310" s="30" t="str">
        <f>IF('Cenas aprēķins'!$F$22="Jā",IFERROR(ROUND(O310/$M$174*$K$174,2),""),"")</f>
        <v/>
      </c>
      <c r="L310" s="30" t="str">
        <f>IF('Cenas aprēķins'!$G$22="Jā",IFERROR(ROUND(O310/$M$174*$L$174,2),""),"")</f>
        <v/>
      </c>
      <c r="M310" s="30" t="str">
        <f>IF('Cenas aprēķins'!$H$22="Jā",IFERROR(ROUND(H310/I310/12,2),""),"")</f>
        <v/>
      </c>
      <c r="N310" s="31" t="str">
        <f>IF('Cenas aprēķins'!$I$22="Jā",IFERROR(ROUND(O310/$M$174*$N$174,2),""),"")</f>
        <v/>
      </c>
      <c r="O310" s="223" t="str">
        <f t="shared" si="19"/>
        <v/>
      </c>
    </row>
    <row r="311" spans="1:15" ht="15.6" hidden="1" outlineLevel="2" x14ac:dyDescent="0.3">
      <c r="A311" s="40"/>
      <c r="B311" s="109">
        <v>135</v>
      </c>
      <c r="C311" s="182"/>
      <c r="D311" s="182"/>
      <c r="E311" s="218"/>
      <c r="F311" s="217"/>
      <c r="G311" s="182"/>
      <c r="H311" s="30">
        <f t="shared" si="18"/>
        <v>0</v>
      </c>
      <c r="I311" s="182"/>
      <c r="J311" s="30" t="str">
        <f>IF('Cenas aprēķins'!$E$22="Jā",IFERROR(ROUND(O311/$M$174*$J$174,2),""),"")</f>
        <v/>
      </c>
      <c r="K311" s="30" t="str">
        <f>IF('Cenas aprēķins'!$F$22="Jā",IFERROR(ROUND(O311/$M$174*$K$174,2),""),"")</f>
        <v/>
      </c>
      <c r="L311" s="30" t="str">
        <f>IF('Cenas aprēķins'!$G$22="Jā",IFERROR(ROUND(O311/$M$174*$L$174,2),""),"")</f>
        <v/>
      </c>
      <c r="M311" s="30" t="str">
        <f>IF('Cenas aprēķins'!$H$22="Jā",IFERROR(ROUND(H311/I311/12,2),""),"")</f>
        <v/>
      </c>
      <c r="N311" s="31" t="str">
        <f>IF('Cenas aprēķins'!$I$22="Jā",IFERROR(ROUND(O311/$M$174*$N$174,2),""),"")</f>
        <v/>
      </c>
      <c r="O311" s="223" t="str">
        <f t="shared" si="19"/>
        <v/>
      </c>
    </row>
    <row r="312" spans="1:15" ht="15.6" hidden="1" outlineLevel="2" x14ac:dyDescent="0.3">
      <c r="A312" s="40"/>
      <c r="B312" s="109">
        <v>136</v>
      </c>
      <c r="C312" s="182"/>
      <c r="D312" s="182"/>
      <c r="E312" s="218"/>
      <c r="F312" s="217"/>
      <c r="G312" s="182"/>
      <c r="H312" s="30">
        <f t="shared" si="18"/>
        <v>0</v>
      </c>
      <c r="I312" s="182"/>
      <c r="J312" s="30" t="str">
        <f>IF('Cenas aprēķins'!$E$22="Jā",IFERROR(ROUND(O312/$M$174*$J$174,2),""),"")</f>
        <v/>
      </c>
      <c r="K312" s="30" t="str">
        <f>IF('Cenas aprēķins'!$F$22="Jā",IFERROR(ROUND(O312/$M$174*$K$174,2),""),"")</f>
        <v/>
      </c>
      <c r="L312" s="30" t="str">
        <f>IF('Cenas aprēķins'!$G$22="Jā",IFERROR(ROUND(O312/$M$174*$L$174,2),""),"")</f>
        <v/>
      </c>
      <c r="M312" s="30" t="str">
        <f>IF('Cenas aprēķins'!$H$22="Jā",IFERROR(ROUND(H312/I312/12,2),""),"")</f>
        <v/>
      </c>
      <c r="N312" s="31" t="str">
        <f>IF('Cenas aprēķins'!$I$22="Jā",IFERROR(ROUND(O312/$M$174*$N$174,2),""),"")</f>
        <v/>
      </c>
      <c r="O312" s="223" t="str">
        <f t="shared" si="19"/>
        <v/>
      </c>
    </row>
    <row r="313" spans="1:15" ht="15.6" hidden="1" outlineLevel="2" x14ac:dyDescent="0.3">
      <c r="A313" s="40"/>
      <c r="B313" s="109">
        <v>137</v>
      </c>
      <c r="C313" s="182"/>
      <c r="D313" s="182"/>
      <c r="E313" s="218"/>
      <c r="F313" s="217"/>
      <c r="G313" s="182"/>
      <c r="H313" s="30">
        <f t="shared" si="18"/>
        <v>0</v>
      </c>
      <c r="I313" s="182"/>
      <c r="J313" s="30" t="str">
        <f>IF('Cenas aprēķins'!$E$22="Jā",IFERROR(ROUND(O313/$M$174*$J$174,2),""),"")</f>
        <v/>
      </c>
      <c r="K313" s="30" t="str">
        <f>IF('Cenas aprēķins'!$F$22="Jā",IFERROR(ROUND(O313/$M$174*$K$174,2),""),"")</f>
        <v/>
      </c>
      <c r="L313" s="30" t="str">
        <f>IF('Cenas aprēķins'!$G$22="Jā",IFERROR(ROUND(O313/$M$174*$L$174,2),""),"")</f>
        <v/>
      </c>
      <c r="M313" s="30" t="str">
        <f>IF('Cenas aprēķins'!$H$22="Jā",IFERROR(ROUND(H313/I313/12,2),""),"")</f>
        <v/>
      </c>
      <c r="N313" s="31" t="str">
        <f>IF('Cenas aprēķins'!$I$22="Jā",IFERROR(ROUND(O313/$M$174*$N$174,2),""),"")</f>
        <v/>
      </c>
      <c r="O313" s="223" t="str">
        <f t="shared" si="19"/>
        <v/>
      </c>
    </row>
    <row r="314" spans="1:15" ht="15.6" hidden="1" outlineLevel="2" x14ac:dyDescent="0.3">
      <c r="A314" s="40"/>
      <c r="B314" s="109">
        <v>138</v>
      </c>
      <c r="C314" s="182"/>
      <c r="D314" s="182"/>
      <c r="E314" s="218"/>
      <c r="F314" s="217"/>
      <c r="G314" s="182"/>
      <c r="H314" s="30">
        <f t="shared" si="18"/>
        <v>0</v>
      </c>
      <c r="I314" s="182"/>
      <c r="J314" s="30" t="str">
        <f>IF('Cenas aprēķins'!$E$22="Jā",IFERROR(ROUND(O314/$M$174*$J$174,2),""),"")</f>
        <v/>
      </c>
      <c r="K314" s="30" t="str">
        <f>IF('Cenas aprēķins'!$F$22="Jā",IFERROR(ROUND(O314/$M$174*$K$174,2),""),"")</f>
        <v/>
      </c>
      <c r="L314" s="30" t="str">
        <f>IF('Cenas aprēķins'!$G$22="Jā",IFERROR(ROUND(O314/$M$174*$L$174,2),""),"")</f>
        <v/>
      </c>
      <c r="M314" s="30" t="str">
        <f>IF('Cenas aprēķins'!$H$22="Jā",IFERROR(ROUND(H314/I314/12,2),""),"")</f>
        <v/>
      </c>
      <c r="N314" s="31" t="str">
        <f>IF('Cenas aprēķins'!$I$22="Jā",IFERROR(ROUND(O314/$M$174*$N$174,2),""),"")</f>
        <v/>
      </c>
      <c r="O314" s="223" t="str">
        <f t="shared" si="19"/>
        <v/>
      </c>
    </row>
    <row r="315" spans="1:15" ht="15.6" hidden="1" outlineLevel="2" x14ac:dyDescent="0.3">
      <c r="A315" s="40"/>
      <c r="B315" s="109">
        <v>139</v>
      </c>
      <c r="C315" s="182"/>
      <c r="D315" s="182"/>
      <c r="E315" s="218"/>
      <c r="F315" s="217"/>
      <c r="G315" s="182"/>
      <c r="H315" s="30">
        <f t="shared" si="18"/>
        <v>0</v>
      </c>
      <c r="I315" s="182"/>
      <c r="J315" s="30" t="str">
        <f>IF('Cenas aprēķins'!$E$22="Jā",IFERROR(ROUND(O315/$M$174*$J$174,2),""),"")</f>
        <v/>
      </c>
      <c r="K315" s="30" t="str">
        <f>IF('Cenas aprēķins'!$F$22="Jā",IFERROR(ROUND(O315/$M$174*$K$174,2),""),"")</f>
        <v/>
      </c>
      <c r="L315" s="30" t="str">
        <f>IF('Cenas aprēķins'!$G$22="Jā",IFERROR(ROUND(O315/$M$174*$L$174,2),""),"")</f>
        <v/>
      </c>
      <c r="M315" s="30" t="str">
        <f>IF('Cenas aprēķins'!$H$22="Jā",IFERROR(ROUND(H315/I315/12,2),""),"")</f>
        <v/>
      </c>
      <c r="N315" s="31" t="str">
        <f>IF('Cenas aprēķins'!$I$22="Jā",IFERROR(ROUND(O315/$M$174*$N$174,2),""),"")</f>
        <v/>
      </c>
      <c r="O315" s="223" t="str">
        <f t="shared" si="19"/>
        <v/>
      </c>
    </row>
    <row r="316" spans="1:15" ht="15.6" outlineLevel="1" collapsed="1" x14ac:dyDescent="0.3">
      <c r="A316" s="40"/>
      <c r="B316" s="109">
        <v>140</v>
      </c>
      <c r="C316" s="182"/>
      <c r="D316" s="182"/>
      <c r="E316" s="218"/>
      <c r="F316" s="217"/>
      <c r="G316" s="182"/>
      <c r="H316" s="30">
        <f t="shared" si="18"/>
        <v>0</v>
      </c>
      <c r="I316" s="182"/>
      <c r="J316" s="30" t="str">
        <f>IF('Cenas aprēķins'!$E$22="Jā",IFERROR(ROUND(O316/$M$174*$J$174,2),""),"")</f>
        <v/>
      </c>
      <c r="K316" s="30" t="str">
        <f>IF('Cenas aprēķins'!$F$22="Jā",IFERROR(ROUND(O316/$M$174*$K$174,2),""),"")</f>
        <v/>
      </c>
      <c r="L316" s="30" t="str">
        <f>IF('Cenas aprēķins'!$G$22="Jā",IFERROR(ROUND(O316/$M$174*$L$174,2),""),"")</f>
        <v/>
      </c>
      <c r="M316" s="30" t="str">
        <f>IF('Cenas aprēķins'!$H$22="Jā",IFERROR(ROUND(H316/I316/12,2),""),"")</f>
        <v/>
      </c>
      <c r="N316" s="31" t="str">
        <f>IF('Cenas aprēķins'!$I$22="Jā",IFERROR(ROUND(O316/$M$174*$N$174,2),""),"")</f>
        <v/>
      </c>
      <c r="O316" s="223" t="str">
        <f t="shared" si="19"/>
        <v/>
      </c>
    </row>
    <row r="317" spans="1:15" ht="15.6" hidden="1" outlineLevel="2" x14ac:dyDescent="0.3">
      <c r="A317" s="40"/>
      <c r="B317" s="109">
        <v>141</v>
      </c>
      <c r="C317" s="182"/>
      <c r="D317" s="182"/>
      <c r="E317" s="218"/>
      <c r="F317" s="217"/>
      <c r="G317" s="182"/>
      <c r="H317" s="30">
        <f t="shared" si="18"/>
        <v>0</v>
      </c>
      <c r="I317" s="182"/>
      <c r="J317" s="30" t="str">
        <f>IF('Cenas aprēķins'!$E$22="Jā",IFERROR(ROUND(O317/$M$174*$J$174,2),""),"")</f>
        <v/>
      </c>
      <c r="K317" s="30" t="str">
        <f>IF('Cenas aprēķins'!$F$22="Jā",IFERROR(ROUND(O317/$M$174*$K$174,2),""),"")</f>
        <v/>
      </c>
      <c r="L317" s="30" t="str">
        <f>IF('Cenas aprēķins'!$G$22="Jā",IFERROR(ROUND(O317/$M$174*$L$174,2),""),"")</f>
        <v/>
      </c>
      <c r="M317" s="30" t="str">
        <f>IF('Cenas aprēķins'!$H$22="Jā",IFERROR(ROUND(H317/I317/12,2),""),"")</f>
        <v/>
      </c>
      <c r="N317" s="31" t="str">
        <f>IF('Cenas aprēķins'!$I$22="Jā",IFERROR(ROUND(O317/$M$174*$N$174,2),""),"")</f>
        <v/>
      </c>
      <c r="O317" s="223" t="str">
        <f t="shared" si="19"/>
        <v/>
      </c>
    </row>
    <row r="318" spans="1:15" ht="15.6" hidden="1" outlineLevel="2" x14ac:dyDescent="0.3">
      <c r="A318" s="40"/>
      <c r="B318" s="109">
        <v>142</v>
      </c>
      <c r="C318" s="182"/>
      <c r="D318" s="182"/>
      <c r="E318" s="218"/>
      <c r="F318" s="217"/>
      <c r="G318" s="182"/>
      <c r="H318" s="30">
        <f t="shared" si="18"/>
        <v>0</v>
      </c>
      <c r="I318" s="182"/>
      <c r="J318" s="30" t="str">
        <f>IF('Cenas aprēķins'!$E$22="Jā",IFERROR(ROUND(O318/$M$174*$J$174,2),""),"")</f>
        <v/>
      </c>
      <c r="K318" s="30" t="str">
        <f>IF('Cenas aprēķins'!$F$22="Jā",IFERROR(ROUND(O318/$M$174*$K$174,2),""),"")</f>
        <v/>
      </c>
      <c r="L318" s="30" t="str">
        <f>IF('Cenas aprēķins'!$G$22="Jā",IFERROR(ROUND(O318/$M$174*$L$174,2),""),"")</f>
        <v/>
      </c>
      <c r="M318" s="30" t="str">
        <f>IF('Cenas aprēķins'!$H$22="Jā",IFERROR(ROUND(H318/I318/12,2),""),"")</f>
        <v/>
      </c>
      <c r="N318" s="31" t="str">
        <f>IF('Cenas aprēķins'!$I$22="Jā",IFERROR(ROUND(O318/$M$174*$N$174,2),""),"")</f>
        <v/>
      </c>
      <c r="O318" s="223" t="str">
        <f t="shared" si="19"/>
        <v/>
      </c>
    </row>
    <row r="319" spans="1:15" ht="15.6" hidden="1" outlineLevel="2" x14ac:dyDescent="0.3">
      <c r="A319" s="40"/>
      <c r="B319" s="109">
        <v>143</v>
      </c>
      <c r="C319" s="182"/>
      <c r="D319" s="182"/>
      <c r="E319" s="218"/>
      <c r="F319" s="217"/>
      <c r="G319" s="182"/>
      <c r="H319" s="30">
        <f t="shared" si="18"/>
        <v>0</v>
      </c>
      <c r="I319" s="182"/>
      <c r="J319" s="30" t="str">
        <f>IF('Cenas aprēķins'!$E$22="Jā",IFERROR(ROUND(O319/$M$174*$J$174,2),""),"")</f>
        <v/>
      </c>
      <c r="K319" s="30" t="str">
        <f>IF('Cenas aprēķins'!$F$22="Jā",IFERROR(ROUND(O319/$M$174*$K$174,2),""),"")</f>
        <v/>
      </c>
      <c r="L319" s="30" t="str">
        <f>IF('Cenas aprēķins'!$G$22="Jā",IFERROR(ROUND(O319/$M$174*$L$174,2),""),"")</f>
        <v/>
      </c>
      <c r="M319" s="30" t="str">
        <f>IF('Cenas aprēķins'!$H$22="Jā",IFERROR(ROUND(H319/I319/12,2),""),"")</f>
        <v/>
      </c>
      <c r="N319" s="31" t="str">
        <f>IF('Cenas aprēķins'!$I$22="Jā",IFERROR(ROUND(O319/$M$174*$N$174,2),""),"")</f>
        <v/>
      </c>
      <c r="O319" s="223" t="str">
        <f t="shared" si="19"/>
        <v/>
      </c>
    </row>
    <row r="320" spans="1:15" ht="15.6" hidden="1" outlineLevel="2" x14ac:dyDescent="0.3">
      <c r="A320" s="40"/>
      <c r="B320" s="109">
        <v>144</v>
      </c>
      <c r="C320" s="182"/>
      <c r="D320" s="182"/>
      <c r="E320" s="218"/>
      <c r="F320" s="217"/>
      <c r="G320" s="182"/>
      <c r="H320" s="30">
        <f t="shared" si="18"/>
        <v>0</v>
      </c>
      <c r="I320" s="182"/>
      <c r="J320" s="30" t="str">
        <f>IF('Cenas aprēķins'!$E$22="Jā",IFERROR(ROUND(O320/$M$174*$J$174,2),""),"")</f>
        <v/>
      </c>
      <c r="K320" s="30" t="str">
        <f>IF('Cenas aprēķins'!$F$22="Jā",IFERROR(ROUND(O320/$M$174*$K$174,2),""),"")</f>
        <v/>
      </c>
      <c r="L320" s="30" t="str">
        <f>IF('Cenas aprēķins'!$G$22="Jā",IFERROR(ROUND(O320/$M$174*$L$174,2),""),"")</f>
        <v/>
      </c>
      <c r="M320" s="30" t="str">
        <f>IF('Cenas aprēķins'!$H$22="Jā",IFERROR(ROUND(H320/I320/12,2),""),"")</f>
        <v/>
      </c>
      <c r="N320" s="31" t="str">
        <f>IF('Cenas aprēķins'!$I$22="Jā",IFERROR(ROUND(O320/$M$174*$N$174,2),""),"")</f>
        <v/>
      </c>
      <c r="O320" s="223" t="str">
        <f t="shared" si="19"/>
        <v/>
      </c>
    </row>
    <row r="321" spans="1:15" ht="15.6" hidden="1" outlineLevel="2" x14ac:dyDescent="0.3">
      <c r="A321" s="40"/>
      <c r="B321" s="109">
        <v>145</v>
      </c>
      <c r="C321" s="182"/>
      <c r="D321" s="182"/>
      <c r="E321" s="218"/>
      <c r="F321" s="217"/>
      <c r="G321" s="182"/>
      <c r="H321" s="30">
        <f t="shared" si="18"/>
        <v>0</v>
      </c>
      <c r="I321" s="182"/>
      <c r="J321" s="30" t="str">
        <f>IF('Cenas aprēķins'!$E$22="Jā",IFERROR(ROUND(O321/$M$174*$J$174,2),""),"")</f>
        <v/>
      </c>
      <c r="K321" s="30" t="str">
        <f>IF('Cenas aprēķins'!$F$22="Jā",IFERROR(ROUND(O321/$M$174*$K$174,2),""),"")</f>
        <v/>
      </c>
      <c r="L321" s="30" t="str">
        <f>IF('Cenas aprēķins'!$G$22="Jā",IFERROR(ROUND(O321/$M$174*$L$174,2),""),"")</f>
        <v/>
      </c>
      <c r="M321" s="30" t="str">
        <f>IF('Cenas aprēķins'!$H$22="Jā",IFERROR(ROUND(H321/I321/12,2),""),"")</f>
        <v/>
      </c>
      <c r="N321" s="31" t="str">
        <f>IF('Cenas aprēķins'!$I$22="Jā",IFERROR(ROUND(O321/$M$174*$N$174,2),""),"")</f>
        <v/>
      </c>
      <c r="O321" s="223" t="str">
        <f t="shared" si="19"/>
        <v/>
      </c>
    </row>
    <row r="322" spans="1:15" ht="15.6" hidden="1" outlineLevel="2" x14ac:dyDescent="0.3">
      <c r="A322" s="40"/>
      <c r="B322" s="109">
        <v>146</v>
      </c>
      <c r="C322" s="182"/>
      <c r="D322" s="182"/>
      <c r="E322" s="218"/>
      <c r="F322" s="217"/>
      <c r="G322" s="182"/>
      <c r="H322" s="30">
        <f t="shared" si="18"/>
        <v>0</v>
      </c>
      <c r="I322" s="182"/>
      <c r="J322" s="30" t="str">
        <f>IF('Cenas aprēķins'!$E$22="Jā",IFERROR(ROUND(O322/$M$174*$J$174,2),""),"")</f>
        <v/>
      </c>
      <c r="K322" s="30" t="str">
        <f>IF('Cenas aprēķins'!$F$22="Jā",IFERROR(ROUND(O322/$M$174*$K$174,2),""),"")</f>
        <v/>
      </c>
      <c r="L322" s="30" t="str">
        <f>IF('Cenas aprēķins'!$G$22="Jā",IFERROR(ROUND(O322/$M$174*$L$174,2),""),"")</f>
        <v/>
      </c>
      <c r="M322" s="30" t="str">
        <f>IF('Cenas aprēķins'!$H$22="Jā",IFERROR(ROUND(H322/I322/12,2),""),"")</f>
        <v/>
      </c>
      <c r="N322" s="31" t="str">
        <f>IF('Cenas aprēķins'!$I$22="Jā",IFERROR(ROUND(O322/$M$174*$N$174,2),""),"")</f>
        <v/>
      </c>
      <c r="O322" s="223" t="str">
        <f t="shared" si="19"/>
        <v/>
      </c>
    </row>
    <row r="323" spans="1:15" ht="15.6" hidden="1" outlineLevel="2" x14ac:dyDescent="0.3">
      <c r="A323" s="40"/>
      <c r="B323" s="109">
        <v>147</v>
      </c>
      <c r="C323" s="182"/>
      <c r="D323" s="182"/>
      <c r="E323" s="218"/>
      <c r="F323" s="217"/>
      <c r="G323" s="182"/>
      <c r="H323" s="30">
        <f t="shared" si="18"/>
        <v>0</v>
      </c>
      <c r="I323" s="182"/>
      <c r="J323" s="30" t="str">
        <f>IF('Cenas aprēķins'!$E$22="Jā",IFERROR(ROUND(O323/$M$174*$J$174,2),""),"")</f>
        <v/>
      </c>
      <c r="K323" s="30" t="str">
        <f>IF('Cenas aprēķins'!$F$22="Jā",IFERROR(ROUND(O323/$M$174*$K$174,2),""),"")</f>
        <v/>
      </c>
      <c r="L323" s="30" t="str">
        <f>IF('Cenas aprēķins'!$G$22="Jā",IFERROR(ROUND(O323/$M$174*$L$174,2),""),"")</f>
        <v/>
      </c>
      <c r="M323" s="30" t="str">
        <f>IF('Cenas aprēķins'!$H$22="Jā",IFERROR(ROUND(H323/I323/12,2),""),"")</f>
        <v/>
      </c>
      <c r="N323" s="31" t="str">
        <f>IF('Cenas aprēķins'!$I$22="Jā",IFERROR(ROUND(O323/$M$174*$N$174,2),""),"")</f>
        <v/>
      </c>
      <c r="O323" s="223" t="str">
        <f t="shared" si="19"/>
        <v/>
      </c>
    </row>
    <row r="324" spans="1:15" ht="15.6" hidden="1" outlineLevel="2" x14ac:dyDescent="0.3">
      <c r="A324" s="40"/>
      <c r="B324" s="109">
        <v>148</v>
      </c>
      <c r="C324" s="182"/>
      <c r="D324" s="182"/>
      <c r="E324" s="218"/>
      <c r="F324" s="217"/>
      <c r="G324" s="182"/>
      <c r="H324" s="30">
        <f t="shared" si="18"/>
        <v>0</v>
      </c>
      <c r="I324" s="182"/>
      <c r="J324" s="30" t="str">
        <f>IF('Cenas aprēķins'!$E$22="Jā",IFERROR(ROUND(O324/$M$174*$J$174,2),""),"")</f>
        <v/>
      </c>
      <c r="K324" s="30" t="str">
        <f>IF('Cenas aprēķins'!$F$22="Jā",IFERROR(ROUND(O324/$M$174*$K$174,2),""),"")</f>
        <v/>
      </c>
      <c r="L324" s="30" t="str">
        <f>IF('Cenas aprēķins'!$G$22="Jā",IFERROR(ROUND(O324/$M$174*$L$174,2),""),"")</f>
        <v/>
      </c>
      <c r="M324" s="30" t="str">
        <f>IF('Cenas aprēķins'!$H$22="Jā",IFERROR(ROUND(H324/I324/12,2),""),"")</f>
        <v/>
      </c>
      <c r="N324" s="31" t="str">
        <f>IF('Cenas aprēķins'!$I$22="Jā",IFERROR(ROUND(O324/$M$174*$N$174,2),""),"")</f>
        <v/>
      </c>
      <c r="O324" s="223" t="str">
        <f t="shared" si="19"/>
        <v/>
      </c>
    </row>
    <row r="325" spans="1:15" ht="15.6" hidden="1" outlineLevel="2" x14ac:dyDescent="0.3">
      <c r="A325" s="40"/>
      <c r="B325" s="109">
        <v>149</v>
      </c>
      <c r="C325" s="182"/>
      <c r="D325" s="182"/>
      <c r="E325" s="218"/>
      <c r="F325" s="217"/>
      <c r="G325" s="182"/>
      <c r="H325" s="30">
        <f t="shared" si="18"/>
        <v>0</v>
      </c>
      <c r="I325" s="182"/>
      <c r="J325" s="30" t="str">
        <f>IF('Cenas aprēķins'!$E$22="Jā",IFERROR(ROUND(O325/$M$174*$J$174,2),""),"")</f>
        <v/>
      </c>
      <c r="K325" s="30" t="str">
        <f>IF('Cenas aprēķins'!$F$22="Jā",IFERROR(ROUND(O325/$M$174*$K$174,2),""),"")</f>
        <v/>
      </c>
      <c r="L325" s="30" t="str">
        <f>IF('Cenas aprēķins'!$G$22="Jā",IFERROR(ROUND(O325/$M$174*$L$174,2),""),"")</f>
        <v/>
      </c>
      <c r="M325" s="30" t="str">
        <f>IF('Cenas aprēķins'!$H$22="Jā",IFERROR(ROUND(H325/I325/12,2),""),"")</f>
        <v/>
      </c>
      <c r="N325" s="31" t="str">
        <f>IF('Cenas aprēķins'!$I$22="Jā",IFERROR(ROUND(O325/$M$174*$N$174,2),""),"")</f>
        <v/>
      </c>
      <c r="O325" s="223" t="str">
        <f t="shared" si="19"/>
        <v/>
      </c>
    </row>
    <row r="326" spans="1:15" ht="16.2" hidden="1" outlineLevel="2" thickBot="1" x14ac:dyDescent="0.35">
      <c r="A326" s="40"/>
      <c r="B326" s="110">
        <v>150</v>
      </c>
      <c r="C326" s="185"/>
      <c r="D326" s="185"/>
      <c r="E326" s="219"/>
      <c r="F326" s="78"/>
      <c r="G326" s="185"/>
      <c r="H326" s="33">
        <f t="shared" si="18"/>
        <v>0</v>
      </c>
      <c r="I326" s="185"/>
      <c r="J326" s="33" t="str">
        <f>IF('Cenas aprēķins'!$E$22="Jā",IFERROR(ROUND(O326/$M$174*$J$174,2),""),"")</f>
        <v/>
      </c>
      <c r="K326" s="33" t="str">
        <f>IF('Cenas aprēķins'!$F$22="Jā",IFERROR(ROUND(O326/$M$174*$K$174,2),""),"")</f>
        <v/>
      </c>
      <c r="L326" s="33" t="str">
        <f>IF('Cenas aprēķins'!$G$22="Jā",IFERROR(ROUND(O326/$M$174*$L$174,2),""),"")</f>
        <v/>
      </c>
      <c r="M326" s="33" t="str">
        <f>IF('Cenas aprēķins'!$H$22="Jā",IFERROR(ROUND(H326/I326/12,2),""),"")</f>
        <v/>
      </c>
      <c r="N326" s="34" t="str">
        <f>IF('Cenas aprēķins'!$I$22="Jā",IFERROR(ROUND(O326/$M$174*$N$174,2),""),"")</f>
        <v/>
      </c>
      <c r="O326" s="223" t="str">
        <f t="shared" si="19"/>
        <v/>
      </c>
    </row>
    <row r="327" spans="1:15" ht="15.6" x14ac:dyDescent="0.3">
      <c r="A327" s="40"/>
      <c r="B327" s="40"/>
      <c r="C327" s="40"/>
      <c r="D327" s="40"/>
      <c r="E327" s="40"/>
      <c r="F327" s="40"/>
      <c r="G327" s="40"/>
      <c r="H327" s="40"/>
      <c r="I327" s="40"/>
      <c r="J327" s="40"/>
      <c r="K327" s="40"/>
      <c r="L327" s="40"/>
      <c r="M327" s="40"/>
      <c r="N327" s="40"/>
      <c r="O327" s="223"/>
    </row>
    <row r="328" spans="1:15" ht="15.6" x14ac:dyDescent="0.3">
      <c r="A328" s="40"/>
      <c r="B328" s="40"/>
      <c r="C328" s="40"/>
      <c r="D328" s="40"/>
      <c r="E328" s="40"/>
      <c r="F328" s="40"/>
      <c r="G328" s="40"/>
      <c r="H328" s="40"/>
      <c r="I328" s="40"/>
      <c r="J328" s="40"/>
      <c r="K328" s="40"/>
      <c r="L328" s="40"/>
      <c r="M328" s="40"/>
      <c r="N328" s="40"/>
      <c r="O328" s="223"/>
    </row>
    <row r="329" spans="1:15" ht="15.6" x14ac:dyDescent="0.3">
      <c r="A329" s="40"/>
      <c r="B329" s="40"/>
      <c r="C329" s="40"/>
      <c r="D329" s="40"/>
      <c r="E329" s="40"/>
      <c r="F329" s="40"/>
      <c r="G329" s="40"/>
      <c r="H329" s="40"/>
      <c r="I329" s="40"/>
      <c r="J329" s="40"/>
      <c r="K329" s="40"/>
      <c r="L329" s="40"/>
      <c r="M329" s="40"/>
      <c r="N329" s="40"/>
    </row>
    <row r="330" spans="1:15" ht="15.6" x14ac:dyDescent="0.3">
      <c r="A330" s="40"/>
      <c r="B330" s="40"/>
      <c r="C330" s="40"/>
      <c r="D330" s="40"/>
      <c r="E330" s="40"/>
      <c r="F330" s="40"/>
      <c r="G330" s="40"/>
      <c r="H330" s="40"/>
      <c r="I330" s="40"/>
      <c r="J330" s="40"/>
      <c r="K330" s="40"/>
      <c r="L330" s="40"/>
      <c r="M330" s="40"/>
      <c r="N330" s="40"/>
    </row>
    <row r="331" spans="1:15" ht="15.6" x14ac:dyDescent="0.3">
      <c r="A331" s="40"/>
      <c r="B331" s="40"/>
      <c r="C331" s="40"/>
      <c r="D331" s="40"/>
      <c r="E331" s="40"/>
      <c r="F331" s="40"/>
      <c r="G331" s="40"/>
      <c r="H331" s="40"/>
      <c r="I331" s="40"/>
      <c r="J331" s="40"/>
      <c r="K331" s="40"/>
      <c r="L331" s="40"/>
      <c r="M331" s="40"/>
      <c r="N331" s="40"/>
    </row>
    <row r="332" spans="1:15" ht="15.6" x14ac:dyDescent="0.3">
      <c r="A332" s="40"/>
      <c r="B332" s="40"/>
      <c r="C332" s="40"/>
      <c r="D332" s="40"/>
      <c r="E332" s="40"/>
      <c r="F332" s="40"/>
      <c r="G332" s="40"/>
      <c r="H332" s="40"/>
      <c r="I332" s="40"/>
      <c r="J332" s="40"/>
      <c r="K332" s="40"/>
      <c r="L332" s="40"/>
      <c r="M332" s="40"/>
      <c r="N332" s="40"/>
    </row>
    <row r="333" spans="1:15" ht="15.6" x14ac:dyDescent="0.3">
      <c r="A333" s="40"/>
      <c r="B333" s="40"/>
      <c r="C333" s="40"/>
      <c r="D333" s="40"/>
      <c r="E333" s="40"/>
      <c r="F333" s="40"/>
      <c r="G333" s="40"/>
      <c r="H333" s="40"/>
      <c r="I333" s="40"/>
      <c r="J333" s="40"/>
      <c r="K333" s="40"/>
      <c r="L333" s="40"/>
      <c r="M333" s="40"/>
      <c r="N333" s="40"/>
    </row>
    <row r="334" spans="1:15" ht="15.6" x14ac:dyDescent="0.3">
      <c r="A334" s="40"/>
      <c r="B334" s="40"/>
      <c r="C334" s="40"/>
      <c r="D334" s="40"/>
      <c r="E334" s="40"/>
      <c r="F334" s="40"/>
      <c r="G334" s="40"/>
      <c r="H334" s="40"/>
      <c r="I334" s="40"/>
      <c r="J334" s="40"/>
      <c r="K334" s="40"/>
      <c r="L334" s="40"/>
      <c r="M334" s="40"/>
      <c r="N334" s="40"/>
    </row>
    <row r="335" spans="1:15" ht="15.6" x14ac:dyDescent="0.3">
      <c r="A335" s="40"/>
      <c r="B335" s="40"/>
      <c r="C335" s="40"/>
      <c r="D335" s="40"/>
      <c r="E335" s="40"/>
      <c r="F335" s="40"/>
      <c r="G335" s="40"/>
      <c r="H335" s="40"/>
      <c r="I335" s="40"/>
      <c r="J335" s="40"/>
      <c r="K335" s="40"/>
      <c r="L335" s="40"/>
      <c r="M335" s="40"/>
      <c r="N335" s="40"/>
    </row>
    <row r="336" spans="1:15" ht="15.6" x14ac:dyDescent="0.3">
      <c r="A336" s="40"/>
      <c r="B336" s="40"/>
      <c r="C336" s="40"/>
      <c r="D336" s="40"/>
      <c r="E336" s="40"/>
      <c r="F336" s="40"/>
      <c r="G336" s="40"/>
      <c r="H336" s="40"/>
      <c r="I336" s="40"/>
      <c r="J336" s="40"/>
      <c r="K336" s="40"/>
      <c r="L336" s="40"/>
      <c r="M336" s="40"/>
      <c r="N336" s="40"/>
    </row>
    <row r="337" spans="1:14" ht="15.6" x14ac:dyDescent="0.3">
      <c r="A337" s="40"/>
      <c r="B337" s="40"/>
      <c r="C337" s="40"/>
      <c r="D337" s="40"/>
      <c r="E337" s="40"/>
      <c r="F337" s="40"/>
      <c r="G337" s="40"/>
      <c r="H337" s="40"/>
      <c r="I337" s="40"/>
      <c r="J337" s="40"/>
      <c r="K337" s="40"/>
      <c r="L337" s="40"/>
      <c r="M337" s="40"/>
      <c r="N337" s="40"/>
    </row>
    <row r="338" spans="1:14" ht="15.6" x14ac:dyDescent="0.3">
      <c r="A338" s="40"/>
      <c r="B338" s="40"/>
      <c r="C338" s="40"/>
      <c r="D338" s="40"/>
      <c r="E338" s="40"/>
      <c r="F338" s="40"/>
      <c r="G338" s="40"/>
      <c r="H338" s="40"/>
      <c r="I338" s="40"/>
      <c r="J338" s="40"/>
      <c r="K338" s="40"/>
      <c r="L338" s="40"/>
      <c r="M338" s="40"/>
      <c r="N338" s="40"/>
    </row>
    <row r="339" spans="1:14" ht="15.6" x14ac:dyDescent="0.3">
      <c r="A339" s="40"/>
      <c r="B339" s="40"/>
      <c r="C339" s="40"/>
      <c r="D339" s="40"/>
      <c r="E339" s="40"/>
      <c r="F339" s="40"/>
      <c r="G339" s="40"/>
      <c r="H339" s="40"/>
      <c r="I339" s="40"/>
      <c r="J339" s="40"/>
      <c r="K339" s="40"/>
      <c r="L339" s="40"/>
      <c r="M339" s="40"/>
      <c r="N339" s="40"/>
    </row>
    <row r="340" spans="1:14" ht="15.6" x14ac:dyDescent="0.3">
      <c r="A340" s="40"/>
      <c r="B340" s="40"/>
      <c r="C340" s="40"/>
      <c r="D340" s="40"/>
      <c r="E340" s="40"/>
      <c r="F340" s="40"/>
      <c r="G340" s="40"/>
      <c r="H340" s="40"/>
      <c r="I340" s="40"/>
      <c r="J340" s="40"/>
      <c r="K340" s="40"/>
      <c r="L340" s="40"/>
      <c r="M340" s="40"/>
      <c r="N340" s="40"/>
    </row>
    <row r="341" spans="1:14" ht="15.6" x14ac:dyDescent="0.3">
      <c r="A341" s="40"/>
      <c r="B341" s="40"/>
      <c r="C341" s="40"/>
      <c r="D341" s="40"/>
      <c r="E341" s="40"/>
      <c r="F341" s="40"/>
      <c r="G341" s="40"/>
      <c r="H341" s="40"/>
      <c r="I341" s="40"/>
      <c r="J341" s="40"/>
      <c r="K341" s="40"/>
      <c r="L341" s="40"/>
      <c r="M341" s="40"/>
      <c r="N341" s="40"/>
    </row>
    <row r="342" spans="1:14" ht="15.6" x14ac:dyDescent="0.3">
      <c r="A342" s="40"/>
      <c r="B342" s="40"/>
      <c r="C342" s="40"/>
      <c r="D342" s="40"/>
      <c r="E342" s="40"/>
      <c r="F342" s="40"/>
      <c r="G342" s="40"/>
      <c r="H342" s="40"/>
      <c r="I342" s="40"/>
      <c r="J342" s="40"/>
      <c r="K342" s="40"/>
      <c r="L342" s="40"/>
      <c r="M342" s="40"/>
      <c r="N342" s="40"/>
    </row>
    <row r="343" spans="1:14" ht="15.6" x14ac:dyDescent="0.3">
      <c r="A343" s="40"/>
      <c r="B343" s="40"/>
      <c r="C343" s="40"/>
      <c r="D343" s="40"/>
      <c r="E343" s="40"/>
      <c r="F343" s="40"/>
      <c r="G343" s="40"/>
      <c r="H343" s="40"/>
      <c r="I343" s="40"/>
      <c r="J343" s="40"/>
      <c r="K343" s="40"/>
      <c r="L343" s="40"/>
      <c r="M343" s="40"/>
      <c r="N343" s="40"/>
    </row>
    <row r="344" spans="1:14" ht="15.6" x14ac:dyDescent="0.3">
      <c r="A344" s="40"/>
      <c r="B344" s="40"/>
      <c r="C344" s="40"/>
      <c r="D344" s="40"/>
      <c r="E344" s="40"/>
      <c r="F344" s="40"/>
      <c r="G344" s="40"/>
      <c r="H344" s="40"/>
      <c r="I344" s="40"/>
      <c r="J344" s="40"/>
      <c r="K344" s="40"/>
      <c r="L344" s="40"/>
      <c r="M344" s="40"/>
      <c r="N344" s="40"/>
    </row>
    <row r="345" spans="1:14" ht="15.6" x14ac:dyDescent="0.3">
      <c r="A345" s="40"/>
      <c r="B345" s="40"/>
      <c r="C345" s="40"/>
      <c r="D345" s="40"/>
      <c r="E345" s="40"/>
      <c r="F345" s="40"/>
      <c r="G345" s="40"/>
      <c r="H345" s="40"/>
      <c r="I345" s="40"/>
      <c r="J345" s="40"/>
      <c r="K345" s="40"/>
      <c r="L345" s="40"/>
      <c r="M345" s="40"/>
      <c r="N345" s="40"/>
    </row>
    <row r="346" spans="1:14" ht="15.6" x14ac:dyDescent="0.3">
      <c r="A346" s="40"/>
      <c r="B346" s="40"/>
      <c r="C346" s="40"/>
      <c r="D346" s="40"/>
      <c r="E346" s="40"/>
      <c r="F346" s="40"/>
      <c r="G346" s="40"/>
      <c r="H346" s="40"/>
      <c r="I346" s="40"/>
      <c r="J346" s="40"/>
      <c r="K346" s="40"/>
      <c r="L346" s="40"/>
      <c r="M346" s="40"/>
      <c r="N346" s="40"/>
    </row>
    <row r="347" spans="1:14" ht="15.6" x14ac:dyDescent="0.3">
      <c r="A347" s="40"/>
      <c r="B347" s="40"/>
      <c r="C347" s="40"/>
      <c r="D347" s="40"/>
      <c r="E347" s="40"/>
      <c r="F347" s="40"/>
      <c r="G347" s="40"/>
      <c r="H347" s="40"/>
      <c r="I347" s="40"/>
      <c r="J347" s="40"/>
      <c r="K347" s="40"/>
      <c r="L347" s="40"/>
      <c r="M347" s="40"/>
      <c r="N347" s="40"/>
    </row>
    <row r="348" spans="1:14" ht="15.6" x14ac:dyDescent="0.3">
      <c r="A348" s="40"/>
      <c r="B348" s="40"/>
      <c r="C348" s="40"/>
      <c r="D348" s="40"/>
      <c r="E348" s="40"/>
      <c r="F348" s="40"/>
      <c r="G348" s="40"/>
      <c r="H348" s="40"/>
      <c r="I348" s="40"/>
      <c r="J348" s="40"/>
      <c r="K348" s="40"/>
      <c r="L348" s="40"/>
      <c r="M348" s="40"/>
      <c r="N348" s="40"/>
    </row>
    <row r="349" spans="1:14" ht="15.6" x14ac:dyDescent="0.3">
      <c r="A349" s="40"/>
      <c r="B349" s="40"/>
      <c r="C349" s="40"/>
      <c r="D349" s="40"/>
      <c r="E349" s="40"/>
      <c r="F349" s="40"/>
      <c r="G349" s="40"/>
      <c r="H349" s="40"/>
      <c r="I349" s="40"/>
      <c r="J349" s="40"/>
      <c r="K349" s="40"/>
      <c r="L349" s="40"/>
      <c r="M349" s="40"/>
      <c r="N349" s="40"/>
    </row>
    <row r="350" spans="1:14" ht="15.6" x14ac:dyDescent="0.3">
      <c r="A350" s="40"/>
      <c r="B350" s="40"/>
      <c r="C350" s="40"/>
      <c r="D350" s="40"/>
      <c r="E350" s="40"/>
      <c r="F350" s="40"/>
      <c r="G350" s="40"/>
      <c r="H350" s="40"/>
      <c r="I350" s="40"/>
      <c r="J350" s="40"/>
      <c r="K350" s="40"/>
      <c r="L350" s="40"/>
      <c r="M350" s="40"/>
      <c r="N350" s="40"/>
    </row>
    <row r="351" spans="1:14" ht="15.6" x14ac:dyDescent="0.3">
      <c r="A351" s="40"/>
      <c r="B351" s="40"/>
      <c r="C351" s="40"/>
      <c r="D351" s="40"/>
      <c r="E351" s="40"/>
      <c r="F351" s="40"/>
      <c r="G351" s="40"/>
      <c r="H351" s="40"/>
      <c r="I351" s="40"/>
      <c r="J351" s="40"/>
      <c r="K351" s="40"/>
      <c r="L351" s="40"/>
      <c r="M351" s="40"/>
      <c r="N351" s="40"/>
    </row>
    <row r="352" spans="1:14" ht="15.6" x14ac:dyDescent="0.3">
      <c r="A352" s="40"/>
      <c r="B352" s="40"/>
      <c r="C352" s="40"/>
      <c r="D352" s="40"/>
      <c r="E352" s="40"/>
      <c r="F352" s="40"/>
      <c r="G352" s="40"/>
      <c r="H352" s="40"/>
      <c r="I352" s="40"/>
      <c r="J352" s="40"/>
      <c r="K352" s="40"/>
      <c r="L352" s="40"/>
      <c r="M352" s="40"/>
      <c r="N352" s="40"/>
    </row>
    <row r="353" spans="1:14" ht="15.6" x14ac:dyDescent="0.3">
      <c r="A353" s="40"/>
      <c r="B353" s="40"/>
      <c r="C353" s="40"/>
      <c r="D353" s="40"/>
      <c r="E353" s="40"/>
      <c r="F353" s="40"/>
      <c r="G353" s="40"/>
      <c r="H353" s="40"/>
      <c r="I353" s="40"/>
      <c r="J353" s="40"/>
      <c r="K353" s="40"/>
      <c r="L353" s="40"/>
      <c r="M353" s="40"/>
      <c r="N353" s="40"/>
    </row>
    <row r="354" spans="1:14" ht="15.6" x14ac:dyDescent="0.3">
      <c r="A354" s="40"/>
      <c r="B354" s="40"/>
      <c r="C354" s="40"/>
      <c r="D354" s="40"/>
      <c r="E354" s="40"/>
      <c r="F354" s="40"/>
      <c r="G354" s="40"/>
      <c r="H354" s="40"/>
      <c r="I354" s="40"/>
      <c r="J354" s="40"/>
      <c r="K354" s="40"/>
      <c r="L354" s="40"/>
      <c r="M354" s="40"/>
      <c r="N354" s="40"/>
    </row>
    <row r="355" spans="1:14" ht="15.6" x14ac:dyDescent="0.3">
      <c r="A355" s="40"/>
      <c r="B355" s="40"/>
      <c r="C355" s="40"/>
      <c r="D355" s="40"/>
      <c r="E355" s="40"/>
      <c r="F355" s="40"/>
      <c r="G355" s="40"/>
      <c r="H355" s="40"/>
      <c r="I355" s="40"/>
      <c r="J355" s="40"/>
      <c r="K355" s="40"/>
      <c r="L355" s="40"/>
      <c r="M355" s="40"/>
      <c r="N355" s="40"/>
    </row>
    <row r="356" spans="1:14" ht="15.6" x14ac:dyDescent="0.3">
      <c r="A356" s="40"/>
      <c r="B356" s="40"/>
      <c r="C356" s="40"/>
      <c r="D356" s="40"/>
      <c r="E356" s="40"/>
      <c r="F356" s="40"/>
      <c r="G356" s="40"/>
      <c r="H356" s="40"/>
      <c r="I356" s="40"/>
      <c r="J356" s="40"/>
      <c r="K356" s="40"/>
      <c r="L356" s="40"/>
      <c r="M356" s="40"/>
      <c r="N356" s="40"/>
    </row>
    <row r="357" spans="1:14" ht="15.6" x14ac:dyDescent="0.3">
      <c r="A357" s="40"/>
      <c r="B357" s="40"/>
      <c r="C357" s="40"/>
      <c r="D357" s="40"/>
      <c r="E357" s="40"/>
      <c r="F357" s="40"/>
      <c r="G357" s="40"/>
      <c r="H357" s="40"/>
      <c r="I357" s="40"/>
      <c r="J357" s="40"/>
      <c r="K357" s="40"/>
      <c r="L357" s="40"/>
      <c r="M357" s="40"/>
      <c r="N357" s="40"/>
    </row>
  </sheetData>
  <sheetProtection algorithmName="SHA-512" hashValue="29p7Qm96ZfKhkLJeNbaSyWxpg70fxliLFgYU5x46AwgsURPixqYNUTJoNzbUFVedSqg/3hyK7nCtBHDICychMg==" saltValue="O0rbdf4Y5IJrCL4l9sICTw=="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topLeftCell="A19" zoomScale="90" zoomScaleNormal="90" workbookViewId="0">
      <selection activeCell="C31" sqref="C31:G34"/>
    </sheetView>
  </sheetViews>
  <sheetFormatPr defaultColWidth="9.109375" defaultRowHeight="13.2" outlineLevelRow="2" x14ac:dyDescent="0.25"/>
  <cols>
    <col min="1" max="1" width="10.44140625" style="80" customWidth="1"/>
    <col min="2" max="2" width="8.44140625" style="80" customWidth="1"/>
    <col min="3" max="3" width="37.6640625" style="80" customWidth="1"/>
    <col min="4" max="4" width="16.6640625" style="80" customWidth="1"/>
    <col min="5" max="5" width="11.5546875" style="80" customWidth="1"/>
    <col min="6" max="6" width="9.109375" style="80"/>
    <col min="7" max="7" width="10" style="80" customWidth="1"/>
    <col min="8" max="10" width="9.109375" style="80"/>
    <col min="11" max="11" width="10.88671875" style="80" customWidth="1"/>
    <col min="12" max="16384" width="9.109375" style="80"/>
  </cols>
  <sheetData>
    <row r="2" spans="1:15" ht="21" x14ac:dyDescent="0.4">
      <c r="A2" s="81"/>
      <c r="B2" s="82" t="s">
        <v>9</v>
      </c>
      <c r="C2" s="83" t="str">
        <f>Titullapa!$B$6</f>
        <v>[Nosaukums]</v>
      </c>
      <c r="D2" s="81"/>
      <c r="E2" s="81"/>
      <c r="F2" s="81"/>
      <c r="G2" s="81"/>
    </row>
    <row r="3" spans="1:15" ht="21" x14ac:dyDescent="0.4">
      <c r="A3" s="81"/>
      <c r="B3" s="82" t="s">
        <v>10</v>
      </c>
      <c r="C3" s="83" t="str">
        <f>Saturs!C12</f>
        <v>IV Modulis: Preču izmaksas</v>
      </c>
      <c r="D3" s="81"/>
      <c r="E3" s="81"/>
      <c r="F3" s="81"/>
      <c r="G3" s="81"/>
    </row>
    <row r="4" spans="1:15" ht="21" x14ac:dyDescent="0.4">
      <c r="A4" s="81"/>
      <c r="B4" s="316" t="s">
        <v>11</v>
      </c>
      <c r="C4" s="317"/>
      <c r="D4" s="81"/>
      <c r="E4" s="81"/>
      <c r="F4" s="81"/>
      <c r="G4" s="81"/>
    </row>
    <row r="5" spans="1:15" ht="21" x14ac:dyDescent="0.4">
      <c r="A5" s="81"/>
      <c r="B5" s="81"/>
      <c r="C5" s="81"/>
      <c r="D5" s="81"/>
      <c r="E5" s="81"/>
      <c r="F5" s="81"/>
      <c r="G5" s="81"/>
    </row>
    <row r="6" spans="1:15" ht="17.399999999999999" x14ac:dyDescent="0.3">
      <c r="B6" s="87" t="s">
        <v>13</v>
      </c>
    </row>
    <row r="7" spans="1:15" ht="15.6" x14ac:dyDescent="0.3">
      <c r="D7" s="88" t="s">
        <v>14</v>
      </c>
      <c r="E7" s="40" t="s">
        <v>17</v>
      </c>
      <c r="F7" s="40"/>
      <c r="G7" s="40"/>
      <c r="H7" s="40"/>
      <c r="I7" s="40"/>
      <c r="J7" s="40"/>
      <c r="K7" s="40"/>
      <c r="L7" s="40"/>
      <c r="M7" s="40"/>
      <c r="N7" s="40"/>
      <c r="O7" s="40"/>
    </row>
    <row r="8" spans="1:15" ht="15.6" x14ac:dyDescent="0.3">
      <c r="D8" s="89" t="s">
        <v>15</v>
      </c>
      <c r="E8" s="40" t="s">
        <v>267</v>
      </c>
      <c r="F8" s="40"/>
      <c r="G8" s="40"/>
      <c r="H8" s="40"/>
      <c r="I8" s="40"/>
      <c r="J8" s="40"/>
      <c r="K8" s="40"/>
      <c r="L8" s="40"/>
      <c r="M8" s="40"/>
      <c r="N8" s="40"/>
      <c r="O8" s="40"/>
    </row>
    <row r="9" spans="1:15" ht="15.6" x14ac:dyDescent="0.3">
      <c r="D9" s="90" t="s">
        <v>16</v>
      </c>
      <c r="E9" s="40" t="s">
        <v>268</v>
      </c>
      <c r="F9" s="40"/>
      <c r="G9" s="40"/>
      <c r="H9" s="40"/>
      <c r="I9" s="40"/>
      <c r="J9" s="40"/>
      <c r="K9" s="40"/>
      <c r="L9" s="40"/>
      <c r="M9" s="40"/>
      <c r="N9" s="40"/>
      <c r="O9" s="40"/>
    </row>
    <row r="10" spans="1:15" ht="15.6" x14ac:dyDescent="0.3">
      <c r="D10" s="40"/>
      <c r="E10" s="40"/>
      <c r="F10" s="40"/>
      <c r="G10" s="40"/>
      <c r="H10" s="40"/>
      <c r="I10" s="40"/>
      <c r="J10" s="40"/>
      <c r="K10" s="40"/>
      <c r="L10" s="40"/>
      <c r="M10" s="40"/>
      <c r="N10" s="40"/>
      <c r="O10" s="40"/>
    </row>
    <row r="11" spans="1:15" ht="17.399999999999999" x14ac:dyDescent="0.3">
      <c r="B11" s="87" t="s">
        <v>48</v>
      </c>
    </row>
    <row r="12" spans="1:15" ht="13.8" thickBot="1" x14ac:dyDescent="0.3"/>
    <row r="13" spans="1:15" x14ac:dyDescent="0.25">
      <c r="C13" s="341" t="s">
        <v>308</v>
      </c>
      <c r="D13" s="342"/>
      <c r="E13" s="342"/>
      <c r="F13" s="342"/>
      <c r="G13" s="342"/>
      <c r="H13" s="342"/>
      <c r="I13" s="342"/>
      <c r="J13" s="342"/>
      <c r="K13" s="343"/>
    </row>
    <row r="14" spans="1:15" x14ac:dyDescent="0.25">
      <c r="C14" s="344"/>
      <c r="D14" s="345"/>
      <c r="E14" s="345"/>
      <c r="F14" s="345"/>
      <c r="G14" s="345"/>
      <c r="H14" s="345"/>
      <c r="I14" s="345"/>
      <c r="J14" s="345"/>
      <c r="K14" s="346"/>
    </row>
    <row r="15" spans="1:15" x14ac:dyDescent="0.25">
      <c r="C15" s="344"/>
      <c r="D15" s="345"/>
      <c r="E15" s="345"/>
      <c r="F15" s="345"/>
      <c r="G15" s="345"/>
      <c r="H15" s="345"/>
      <c r="I15" s="345"/>
      <c r="J15" s="345"/>
      <c r="K15" s="346"/>
    </row>
    <row r="16" spans="1:15" x14ac:dyDescent="0.25">
      <c r="C16" s="344"/>
      <c r="D16" s="345"/>
      <c r="E16" s="345"/>
      <c r="F16" s="345"/>
      <c r="G16" s="345"/>
      <c r="H16" s="345"/>
      <c r="I16" s="345"/>
      <c r="J16" s="345"/>
      <c r="K16" s="346"/>
    </row>
    <row r="17" spans="2:20" ht="13.8" thickBot="1" x14ac:dyDescent="0.3">
      <c r="C17" s="347"/>
      <c r="D17" s="348"/>
      <c r="E17" s="348"/>
      <c r="F17" s="348"/>
      <c r="G17" s="348"/>
      <c r="H17" s="348"/>
      <c r="I17" s="348"/>
      <c r="J17" s="348"/>
      <c r="K17" s="349"/>
    </row>
    <row r="20" spans="2:20" ht="17.399999999999999" x14ac:dyDescent="0.3">
      <c r="B20" s="129" t="s">
        <v>275</v>
      </c>
      <c r="C20" s="130"/>
      <c r="D20" s="130"/>
      <c r="E20" s="40"/>
      <c r="F20" s="40"/>
      <c r="G20" s="40"/>
      <c r="H20" s="40"/>
      <c r="I20" s="40"/>
      <c r="J20" s="40"/>
      <c r="K20" s="40"/>
      <c r="L20" s="40"/>
      <c r="M20" s="40"/>
      <c r="N20" s="40"/>
      <c r="O20" s="40"/>
      <c r="P20" s="40"/>
      <c r="Q20" s="40"/>
      <c r="R20" s="40"/>
      <c r="S20" s="40"/>
      <c r="T20" s="40"/>
    </row>
    <row r="21" spans="2:20" ht="16.2" thickBot="1" x14ac:dyDescent="0.35">
      <c r="B21" s="40"/>
      <c r="C21" s="40"/>
      <c r="D21" s="40"/>
      <c r="E21" s="40"/>
      <c r="F21" s="40"/>
      <c r="G21" s="40"/>
      <c r="H21" s="40"/>
      <c r="I21" s="40"/>
      <c r="J21" s="40"/>
      <c r="K21" s="40"/>
      <c r="L21" s="40"/>
      <c r="M21" s="40"/>
      <c r="N21" s="40"/>
      <c r="O21" s="40"/>
      <c r="P21" s="40"/>
      <c r="Q21" s="40"/>
      <c r="R21" s="40"/>
      <c r="S21" s="40"/>
      <c r="T21" s="40"/>
    </row>
    <row r="22" spans="2:20" ht="47.4" thickBot="1" x14ac:dyDescent="0.35">
      <c r="B22" s="40"/>
      <c r="C22" s="40"/>
      <c r="D22" s="40"/>
      <c r="E22" s="40"/>
      <c r="F22" s="40"/>
      <c r="G22" s="40"/>
      <c r="H22" s="112" t="s">
        <v>94</v>
      </c>
      <c r="I22" s="233" t="s">
        <v>95</v>
      </c>
      <c r="J22" s="233" t="s">
        <v>96</v>
      </c>
      <c r="K22" s="233" t="s">
        <v>97</v>
      </c>
      <c r="L22" s="234" t="s">
        <v>98</v>
      </c>
      <c r="M22" s="40"/>
      <c r="N22" s="40"/>
      <c r="O22" s="40"/>
      <c r="P22" s="40"/>
      <c r="Q22" s="40"/>
      <c r="R22" s="40"/>
      <c r="S22" s="40"/>
      <c r="T22" s="40"/>
    </row>
    <row r="23" spans="2:20" ht="18" thickBot="1" x14ac:dyDescent="0.35">
      <c r="B23" s="40"/>
      <c r="C23" s="40"/>
      <c r="D23" s="40"/>
      <c r="E23" s="40"/>
      <c r="F23" s="40"/>
      <c r="G23" s="147" t="s">
        <v>85</v>
      </c>
      <c r="H23" s="61">
        <f>SUM(I31:I80)</f>
        <v>0</v>
      </c>
      <c r="I23" s="62">
        <f>SUM(J31:J80)</f>
        <v>0</v>
      </c>
      <c r="J23" s="62">
        <f>SUM(K31:K80)</f>
        <v>0</v>
      </c>
      <c r="K23" s="62">
        <f>SUM(L31:L80)</f>
        <v>0</v>
      </c>
      <c r="L23" s="63">
        <f>SUM(M31:M80)</f>
        <v>0</v>
      </c>
      <c r="M23" s="40"/>
      <c r="N23" s="40"/>
      <c r="O23" s="40"/>
      <c r="P23" s="40"/>
      <c r="Q23" s="40"/>
      <c r="R23" s="40"/>
      <c r="S23" s="40"/>
      <c r="T23" s="40"/>
    </row>
    <row r="24" spans="2:20" ht="16.2" thickBot="1" x14ac:dyDescent="0.35">
      <c r="B24" s="40"/>
      <c r="C24" s="40"/>
      <c r="D24" s="40"/>
      <c r="E24" s="40"/>
      <c r="F24" s="40"/>
      <c r="G24" s="40"/>
      <c r="H24" s="40"/>
      <c r="I24" s="40"/>
      <c r="J24" s="40"/>
      <c r="K24" s="40"/>
      <c r="L24" s="40"/>
      <c r="M24" s="40"/>
      <c r="N24" s="40"/>
      <c r="O24" s="40"/>
      <c r="P24" s="40"/>
      <c r="Q24" s="40"/>
      <c r="R24" s="40"/>
      <c r="S24" s="40"/>
      <c r="T24" s="40"/>
    </row>
    <row r="25" spans="2:20" ht="13.5" customHeight="1" x14ac:dyDescent="0.3">
      <c r="B25" s="383" t="s">
        <v>65</v>
      </c>
      <c r="C25" s="361" t="s">
        <v>109</v>
      </c>
      <c r="D25" s="361" t="s">
        <v>195</v>
      </c>
      <c r="E25" s="361" t="s">
        <v>91</v>
      </c>
      <c r="F25" s="361" t="s">
        <v>110</v>
      </c>
      <c r="G25" s="361" t="s">
        <v>93</v>
      </c>
      <c r="H25" s="361" t="s">
        <v>74</v>
      </c>
      <c r="I25" s="390" t="s">
        <v>111</v>
      </c>
      <c r="J25" s="390"/>
      <c r="K25" s="390"/>
      <c r="L25" s="390"/>
      <c r="M25" s="391"/>
      <c r="N25" s="40"/>
      <c r="O25" s="40"/>
      <c r="P25" s="40"/>
      <c r="Q25" s="40"/>
      <c r="R25" s="40"/>
      <c r="S25" s="40"/>
      <c r="T25" s="40"/>
    </row>
    <row r="26" spans="2:20" ht="15" customHeight="1" thickBot="1" x14ac:dyDescent="0.35">
      <c r="B26" s="389"/>
      <c r="C26" s="386"/>
      <c r="D26" s="386"/>
      <c r="E26" s="386"/>
      <c r="F26" s="386"/>
      <c r="G26" s="386"/>
      <c r="H26" s="386"/>
      <c r="I26" s="141" t="s">
        <v>75</v>
      </c>
      <c r="J26" s="141" t="s">
        <v>76</v>
      </c>
      <c r="K26" s="141" t="s">
        <v>77</v>
      </c>
      <c r="L26" s="141" t="s">
        <v>20</v>
      </c>
      <c r="M26" s="134" t="s">
        <v>78</v>
      </c>
      <c r="N26" s="40"/>
      <c r="O26" s="40"/>
      <c r="P26" s="40"/>
      <c r="Q26" s="40"/>
      <c r="R26" s="40"/>
      <c r="S26" s="40"/>
      <c r="T26" s="40"/>
    </row>
    <row r="27" spans="2:20" ht="23.4" customHeight="1" x14ac:dyDescent="0.3">
      <c r="B27" s="389"/>
      <c r="C27" s="386"/>
      <c r="D27" s="386"/>
      <c r="E27" s="386"/>
      <c r="F27" s="386"/>
      <c r="G27" s="386"/>
      <c r="H27" s="386"/>
      <c r="I27" s="141">
        <f>'Cenas aprēķins'!E21</f>
        <v>1</v>
      </c>
      <c r="J27" s="141">
        <f>'Cenas aprēķins'!F21</f>
        <v>8</v>
      </c>
      <c r="K27" s="141">
        <f>'Cenas aprēķins'!G21</f>
        <v>24</v>
      </c>
      <c r="L27" s="141">
        <f>'Cenas aprēķins'!H21</f>
        <v>167</v>
      </c>
      <c r="M27" s="134">
        <f>'Cenas aprēķins'!I21</f>
        <v>0</v>
      </c>
      <c r="N27" s="40"/>
      <c r="O27" s="372" t="s">
        <v>307</v>
      </c>
      <c r="P27" s="373"/>
      <c r="Q27" s="373"/>
      <c r="R27" s="373"/>
      <c r="S27" s="374"/>
      <c r="T27" s="40"/>
    </row>
    <row r="28" spans="2:20" ht="16.2" thickBot="1" x14ac:dyDescent="0.35">
      <c r="B28" s="228">
        <v>1</v>
      </c>
      <c r="C28" s="229">
        <v>2</v>
      </c>
      <c r="D28" s="229">
        <v>3</v>
      </c>
      <c r="E28" s="229">
        <v>4</v>
      </c>
      <c r="F28" s="229">
        <v>5</v>
      </c>
      <c r="G28" s="229">
        <v>6</v>
      </c>
      <c r="H28" s="229">
        <v>7</v>
      </c>
      <c r="I28" s="229">
        <v>8</v>
      </c>
      <c r="J28" s="229">
        <v>9</v>
      </c>
      <c r="K28" s="229">
        <v>10</v>
      </c>
      <c r="L28" s="229">
        <v>11</v>
      </c>
      <c r="M28" s="230">
        <v>12</v>
      </c>
      <c r="N28" s="40"/>
      <c r="O28" s="375"/>
      <c r="P28" s="376"/>
      <c r="Q28" s="376"/>
      <c r="R28" s="376"/>
      <c r="S28" s="377"/>
      <c r="T28" s="40"/>
    </row>
    <row r="29" spans="2:20" ht="36" customHeight="1" outlineLevel="1" x14ac:dyDescent="0.3">
      <c r="B29" s="172">
        <v>0</v>
      </c>
      <c r="C29" s="235" t="s">
        <v>113</v>
      </c>
      <c r="D29" s="89" t="s">
        <v>197</v>
      </c>
      <c r="E29" s="208" t="s">
        <v>112</v>
      </c>
      <c r="F29" s="60">
        <v>6.5</v>
      </c>
      <c r="G29" s="173">
        <v>4</v>
      </c>
      <c r="H29" s="60">
        <f>F29*G29</f>
        <v>26</v>
      </c>
      <c r="I29" s="60">
        <f>IF('Cenas aprēķins'!$E$22="Jā",IFERROR(IF(D29="Par periodu",H29/$L$27,IF(D29="Par pakalpojumu",F29/$M$27,"")),""),"")</f>
        <v>0.15568862275449102</v>
      </c>
      <c r="J29" s="60">
        <f>IF('Cenas aprēķins'!$F$22="Jā",IFERROR(IF('Preču izmaksas'!D29="Par pakalpojumu",0,IF('Preču izmaksas'!D29="Par periodu",'Preču izmaksas'!H29/'Preču izmaksas'!$L$27*'Preču izmaksas'!$J$27,"")),""),"")</f>
        <v>1.2455089820359282</v>
      </c>
      <c r="K29" s="60">
        <f>IF('Cenas aprēķins'!$G$22="Jā",IFERROR(IF(D29="Par pakalpojumu",0,IF(D29="Par periodu",H29/'Vispārīgā informācija'!$D$41,"")),""),"")</f>
        <v>0.85470085470085466</v>
      </c>
      <c r="L29" s="60">
        <f>IF('Cenas aprēķins'!$H$22="Jā",IFERROR(IF(D29="Par pakalpojumu",F29*G29,IF(D29="Par periodu",F29*G29,"")),""),"")</f>
        <v>26</v>
      </c>
      <c r="M29" s="47" t="str">
        <f>IF('Cenas aprēķins'!$I$22="Jā",IFERROR(IF(D29="Par pakalpojumu",F29,IF(D29="Par periodu",H29/$L$27*$M$27,"")),""),"")</f>
        <v/>
      </c>
      <c r="N29" s="40"/>
      <c r="O29" s="375"/>
      <c r="P29" s="376"/>
      <c r="Q29" s="376"/>
      <c r="R29" s="376"/>
      <c r="S29" s="377"/>
      <c r="T29" s="40"/>
    </row>
    <row r="30" spans="2:20" ht="18" customHeight="1" outlineLevel="1" x14ac:dyDescent="0.3">
      <c r="B30" s="172">
        <v>0</v>
      </c>
      <c r="C30" s="235" t="s">
        <v>214</v>
      </c>
      <c r="D30" s="236" t="s">
        <v>315</v>
      </c>
      <c r="E30" s="208" t="s">
        <v>239</v>
      </c>
      <c r="F30" s="60">
        <v>70</v>
      </c>
      <c r="G30" s="173">
        <v>4</v>
      </c>
      <c r="H30" s="60">
        <f t="shared" ref="H30:H80" si="0">F30*G30</f>
        <v>280</v>
      </c>
      <c r="I30" s="60" t="str">
        <f>IF('Cenas aprēķins'!$E$22="Jā",IFERROR(IF(D30="Par periodu",H30/$L$27,IF(D30="Par pakalpojumu",F30/$M$27,"")),""),"")</f>
        <v/>
      </c>
      <c r="J30" s="60">
        <f>IF('Cenas aprēķins'!$F$22="Jā",IFERROR(IF('Preču izmaksas'!D30="Par pakalpojumu",0,IF('Preču izmaksas'!D30="Par periodu",'Preču izmaksas'!H30/'Preču izmaksas'!$L$27*'Preču izmaksas'!$J$27,"")),""),"")</f>
        <v>0</v>
      </c>
      <c r="K30" s="60">
        <f>IF('Cenas aprēķins'!$G$22="Jā",IFERROR(IF(D30="Par pakalpojumu",0,IF(D30="Par periodu",H30/'Vispārīgā informācija'!$D$41,"")),""),"")</f>
        <v>0</v>
      </c>
      <c r="L30" s="60">
        <f>IF('Cenas aprēķins'!$H$22="Jā",IFERROR(IF(D30="Par pakalpojumu",F30*G30,IF(D30="Par periodu",F30*G30,"")),""),"")</f>
        <v>280</v>
      </c>
      <c r="M30" s="47" t="str">
        <f>IF('Cenas aprēķins'!$I$22="Jā",IFERROR(IF(D30="Par pakalpojumu",F30,IF(D30="Par periodu",H30/$L$27*$M$27,"")),""),"")</f>
        <v/>
      </c>
      <c r="N30" s="40"/>
      <c r="O30" s="375"/>
      <c r="P30" s="376"/>
      <c r="Q30" s="376"/>
      <c r="R30" s="376"/>
      <c r="S30" s="377"/>
      <c r="T30" s="40"/>
    </row>
    <row r="31" spans="2:20" ht="15" customHeight="1" outlineLevel="1" x14ac:dyDescent="0.3">
      <c r="B31" s="109">
        <v>1</v>
      </c>
      <c r="C31" s="237"/>
      <c r="D31" s="238"/>
      <c r="E31" s="218"/>
      <c r="F31" s="217"/>
      <c r="G31" s="182"/>
      <c r="H31" s="56">
        <f t="shared" si="0"/>
        <v>0</v>
      </c>
      <c r="I31" s="30" t="str">
        <f>IF('Cenas aprēķins'!$E$22="Jā",IFERROR(IF(D31="Par periodu",H31/$L$27,IF(D31="Par pakalpojumu",F31/$M$27,"")),""),"")</f>
        <v/>
      </c>
      <c r="J31" s="30" t="str">
        <f>IF('Cenas aprēķins'!$F$22="Jā",IFERROR(IF('Preču izmaksas'!D31="Par pakalpojumu",0,IF('Preču izmaksas'!D31="Par periodu",'Preču izmaksas'!H31/'Preču izmaksas'!$L$27*'Preču izmaksas'!$J$27,"")),""),"")</f>
        <v/>
      </c>
      <c r="K31" s="30" t="str">
        <f>IF('Cenas aprēķins'!$G$22="Jā",IFERROR(IF(D31="Par pakalpojumu",0,IF(D31="Par periodu",H31/'Vispārīgā informācija'!$D$41,"")),""),"")</f>
        <v/>
      </c>
      <c r="L31" s="30" t="str">
        <f>IF('Cenas aprēķins'!$H$22="Jā",IFERROR(IF(D31="Par pakalpojumu",F31*G31,IF(D31="Par periodu",F31*G31,"")),""),"")</f>
        <v/>
      </c>
      <c r="M31" s="31" t="str">
        <f>IF('Cenas aprēķins'!$I$22="Jā",IFERROR(IF(D31="Par pakalpojumu",F31,IF(D31="Par periodu",H31/$L$27*$M$27,"")),""),"")</f>
        <v/>
      </c>
      <c r="N31" s="40"/>
      <c r="O31" s="375"/>
      <c r="P31" s="376"/>
      <c r="Q31" s="376"/>
      <c r="R31" s="376"/>
      <c r="S31" s="377"/>
      <c r="T31" s="40"/>
    </row>
    <row r="32" spans="2:20" ht="15" customHeight="1" outlineLevel="1" x14ac:dyDescent="0.3">
      <c r="B32" s="109">
        <v>2</v>
      </c>
      <c r="C32" s="237"/>
      <c r="D32" s="238"/>
      <c r="E32" s="218"/>
      <c r="F32" s="217"/>
      <c r="G32" s="182"/>
      <c r="H32" s="56">
        <f t="shared" si="0"/>
        <v>0</v>
      </c>
      <c r="I32" s="30" t="str">
        <f>IF('Cenas aprēķins'!$E$22="Jā",IFERROR(IF(D32="Par periodu",H32/$L$27,IF(D32="Par pakalpojumu",F32/$M$27,"")),""),"")</f>
        <v/>
      </c>
      <c r="J32" s="30" t="str">
        <f>IF('Cenas aprēķins'!$F$22="Jā",IFERROR(IF('Preču izmaksas'!D32="Par pakalpojumu",0,IF('Preču izmaksas'!D32="Par periodu",'Preču izmaksas'!H32/'Preču izmaksas'!$L$27*'Preču izmaksas'!$J$27,"")),""),"")</f>
        <v/>
      </c>
      <c r="K32" s="30" t="str">
        <f>IF('Cenas aprēķins'!$G$22="Jā",IFERROR(IF(D32="Par pakalpojumu",0,IF(D32="Par periodu",H32/'Vispārīgā informācija'!$D$41,"")),""),"")</f>
        <v/>
      </c>
      <c r="L32" s="30" t="str">
        <f>IF('Cenas aprēķins'!$H$22="Jā",IFERROR(IF(D32="Par pakalpojumu",F32*G32,IF(D32="Par periodu",F32*G32,"")),""),"")</f>
        <v/>
      </c>
      <c r="M32" s="31" t="str">
        <f>IF('Cenas aprēķins'!$I$22="Jā",IFERROR(IF(D32="Par pakalpojumu",F32,IF(D32="Par periodu",H32/$L$27*$M$27,"")),""),"")</f>
        <v/>
      </c>
      <c r="N32" s="40"/>
      <c r="O32" s="375"/>
      <c r="P32" s="376"/>
      <c r="Q32" s="376"/>
      <c r="R32" s="376"/>
      <c r="S32" s="377"/>
      <c r="T32" s="40"/>
    </row>
    <row r="33" spans="2:20" ht="15" customHeight="1" outlineLevel="1" x14ac:dyDescent="0.3">
      <c r="B33" s="109">
        <v>3</v>
      </c>
      <c r="C33" s="237"/>
      <c r="D33" s="238"/>
      <c r="E33" s="218"/>
      <c r="F33" s="217"/>
      <c r="G33" s="182"/>
      <c r="H33" s="56">
        <f t="shared" si="0"/>
        <v>0</v>
      </c>
      <c r="I33" s="30" t="str">
        <f>IF('Cenas aprēķins'!$E$22="Jā",IFERROR(IF(D33="Par periodu",H33/$L$27,IF(D33="Par pakalpojumu",F33/$M$27,"")),""),"")</f>
        <v/>
      </c>
      <c r="J33" s="30" t="str">
        <f>IF('Cenas aprēķins'!$F$22="Jā",IFERROR(IF('Preču izmaksas'!D33="Par pakalpojumu",0,IF('Preču izmaksas'!D33="Par periodu",'Preču izmaksas'!H33/'Preču izmaksas'!$L$27*'Preču izmaksas'!$J$27,"")),""),"")</f>
        <v/>
      </c>
      <c r="K33" s="30" t="str">
        <f>IF('Cenas aprēķins'!$G$22="Jā",IFERROR(IF(D33="Par pakalpojumu",0,IF(D33="Par periodu",H33/'Vispārīgā informācija'!$D$41,"")),""),"")</f>
        <v/>
      </c>
      <c r="L33" s="30" t="str">
        <f>IF('Cenas aprēķins'!$H$22="Jā",IFERROR(IF(D33="Par pakalpojumu",F33*G33,IF(D33="Par periodu",F33*G33,"")),""),"")</f>
        <v/>
      </c>
      <c r="M33" s="31" t="str">
        <f>IF('Cenas aprēķins'!$I$22="Jā",IFERROR(IF(D33="Par pakalpojumu",F33,IF(D33="Par periodu",H33/$L$27*$M$27,"")),""),"")</f>
        <v/>
      </c>
      <c r="N33" s="40"/>
      <c r="O33" s="375"/>
      <c r="P33" s="376"/>
      <c r="Q33" s="376"/>
      <c r="R33" s="376"/>
      <c r="S33" s="377"/>
      <c r="T33" s="40"/>
    </row>
    <row r="34" spans="2:20" ht="15" customHeight="1" outlineLevel="1" x14ac:dyDescent="0.3">
      <c r="B34" s="109">
        <v>4</v>
      </c>
      <c r="C34" s="237"/>
      <c r="D34" s="238"/>
      <c r="E34" s="218"/>
      <c r="F34" s="217"/>
      <c r="G34" s="182"/>
      <c r="H34" s="56">
        <f t="shared" si="0"/>
        <v>0</v>
      </c>
      <c r="I34" s="30" t="str">
        <f>IF('Cenas aprēķins'!$E$22="Jā",IFERROR(IF(D34="Par periodu",H34/$L$27,IF(D34="Par pakalpojumu",F34/$M$27,"")),""),"")</f>
        <v/>
      </c>
      <c r="J34" s="30" t="str">
        <f>IF('Cenas aprēķins'!$F$22="Jā",IFERROR(IF('Preču izmaksas'!D34="Par pakalpojumu",0,IF('Preču izmaksas'!D34="Par periodu",'Preču izmaksas'!H34/'Preču izmaksas'!$L$27*'Preču izmaksas'!$J$27,"")),""),"")</f>
        <v/>
      </c>
      <c r="K34" s="30" t="str">
        <f>IF('Cenas aprēķins'!$G$22="Jā",IFERROR(IF(D34="Par pakalpojumu",0,IF(D34="Par periodu",H34/'Vispārīgā informācija'!$D$41,"")),""),"")</f>
        <v/>
      </c>
      <c r="L34" s="30" t="str">
        <f>IF('Cenas aprēķins'!$H$22="Jā",IFERROR(IF(D34="Par pakalpojumu",F34*G34,IF(D34="Par periodu",F34*G34,"")),""),"")</f>
        <v/>
      </c>
      <c r="M34" s="31" t="str">
        <f>IF('Cenas aprēķins'!$I$22="Jā",IFERROR(IF(D34="Par pakalpojumu",F34,IF(D34="Par periodu",H34/$L$27*$M$27,"")),""),"")</f>
        <v/>
      </c>
      <c r="N34" s="40"/>
      <c r="O34" s="375"/>
      <c r="P34" s="376"/>
      <c r="Q34" s="376"/>
      <c r="R34" s="376"/>
      <c r="S34" s="377"/>
      <c r="T34" s="40"/>
    </row>
    <row r="35" spans="2:20" ht="15" customHeight="1" outlineLevel="1" x14ac:dyDescent="0.3">
      <c r="B35" s="109">
        <v>5</v>
      </c>
      <c r="C35" s="237"/>
      <c r="D35" s="238"/>
      <c r="E35" s="218"/>
      <c r="F35" s="217"/>
      <c r="G35" s="182"/>
      <c r="H35" s="56">
        <f t="shared" si="0"/>
        <v>0</v>
      </c>
      <c r="I35" s="30" t="str">
        <f>IF('Cenas aprēķins'!$E$22="Jā",IFERROR(IF(D35="Par periodu",H35/$L$27,IF(D35="Par pakalpojumu",F35/$M$27,"")),""),"")</f>
        <v/>
      </c>
      <c r="J35" s="30" t="str">
        <f>IF('Cenas aprēķins'!$F$22="Jā",IFERROR(IF('Preču izmaksas'!D35="Par pakalpojumu",0,IF('Preču izmaksas'!D35="Par periodu",'Preču izmaksas'!H35/'Preču izmaksas'!$L$27*'Preču izmaksas'!$J$27,"")),""),"")</f>
        <v/>
      </c>
      <c r="K35" s="30" t="str">
        <f>IF('Cenas aprēķins'!$G$22="Jā",IFERROR(IF(D35="Par pakalpojumu",0,IF(D35="Par periodu",H35/'Vispārīgā informācija'!$D$41,"")),""),"")</f>
        <v/>
      </c>
      <c r="L35" s="30" t="str">
        <f>IF('Cenas aprēķins'!$H$22="Jā",IFERROR(IF(D35="Par pakalpojumu",F35*G35,IF(D35="Par periodu",F35*G35,"")),""),"")</f>
        <v/>
      </c>
      <c r="M35" s="31" t="str">
        <f>IF('Cenas aprēķins'!$I$22="Jā",IFERROR(IF(D35="Par pakalpojumu",F35,IF(D35="Par periodu",H35/$L$27*$M$27,"")),""),"")</f>
        <v/>
      </c>
      <c r="N35" s="40"/>
      <c r="O35" s="375"/>
      <c r="P35" s="376"/>
      <c r="Q35" s="376"/>
      <c r="R35" s="376"/>
      <c r="S35" s="377"/>
      <c r="T35" s="40"/>
    </row>
    <row r="36" spans="2:20" ht="15" customHeight="1" outlineLevel="1" x14ac:dyDescent="0.3">
      <c r="B36" s="109">
        <v>6</v>
      </c>
      <c r="C36" s="237"/>
      <c r="D36" s="238"/>
      <c r="E36" s="218"/>
      <c r="F36" s="217"/>
      <c r="G36" s="182"/>
      <c r="H36" s="56">
        <f t="shared" si="0"/>
        <v>0</v>
      </c>
      <c r="I36" s="30" t="str">
        <f>IF('Cenas aprēķins'!$E$22="Jā",IFERROR(IF(D36="Par periodu",H36/$L$27,IF(D36="Par pakalpojumu",F36/$M$27,"")),""),"")</f>
        <v/>
      </c>
      <c r="J36" s="30" t="str">
        <f>IF('Cenas aprēķins'!$F$22="Jā",IFERROR(IF('Preču izmaksas'!D36="Par pakalpojumu",0,IF('Preču izmaksas'!D36="Par periodu",'Preču izmaksas'!H36/'Preču izmaksas'!$L$27*'Preču izmaksas'!$J$27,"")),""),"")</f>
        <v/>
      </c>
      <c r="K36" s="30" t="str">
        <f>IF('Cenas aprēķins'!$G$22="Jā",IFERROR(IF(D36="Par pakalpojumu",0,IF(D36="Par periodu",H36/'Vispārīgā informācija'!$D$41,"")),""),"")</f>
        <v/>
      </c>
      <c r="L36" s="30" t="str">
        <f>IF('Cenas aprēķins'!$H$22="Jā",IFERROR(IF(D36="Par pakalpojumu",F36*G36,IF(D36="Par periodu",F36*G36,"")),""),"")</f>
        <v/>
      </c>
      <c r="M36" s="31" t="str">
        <f>IF('Cenas aprēķins'!$I$22="Jā",IFERROR(IF(D36="Par pakalpojumu",F36,IF(D36="Par periodu",H36/$L$27*$M$27,"")),""),"")</f>
        <v/>
      </c>
      <c r="N36" s="40"/>
      <c r="O36" s="375"/>
      <c r="P36" s="376"/>
      <c r="Q36" s="376"/>
      <c r="R36" s="376"/>
      <c r="S36" s="377"/>
      <c r="T36" s="40"/>
    </row>
    <row r="37" spans="2:20" ht="15" customHeight="1" outlineLevel="1" x14ac:dyDescent="0.3">
      <c r="B37" s="109">
        <v>7</v>
      </c>
      <c r="C37" s="237"/>
      <c r="D37" s="238"/>
      <c r="E37" s="218"/>
      <c r="F37" s="217"/>
      <c r="G37" s="182"/>
      <c r="H37" s="56">
        <f t="shared" si="0"/>
        <v>0</v>
      </c>
      <c r="I37" s="30" t="str">
        <f>IF('Cenas aprēķins'!$E$22="Jā",IFERROR(IF(D37="Par periodu",H37/$L$27,IF(D37="Par pakalpojumu",F37/$M$27,"")),""),"")</f>
        <v/>
      </c>
      <c r="J37" s="30" t="str">
        <f>IF('Cenas aprēķins'!$F$22="Jā",IFERROR(IF('Preču izmaksas'!D37="Par pakalpojumu",0,IF('Preču izmaksas'!D37="Par periodu",'Preču izmaksas'!H37/'Preču izmaksas'!$L$27*'Preču izmaksas'!$J$27,"")),""),"")</f>
        <v/>
      </c>
      <c r="K37" s="30" t="str">
        <f>IF('Cenas aprēķins'!$G$22="Jā",IFERROR(IF(D37="Par pakalpojumu",0,IF(D37="Par periodu",H37/'Vispārīgā informācija'!$D$41,"")),""),"")</f>
        <v/>
      </c>
      <c r="L37" s="30" t="str">
        <f>IF('Cenas aprēķins'!$H$22="Jā",IFERROR(IF(D37="Par pakalpojumu",F37*G37,IF(D37="Par periodu",F37*G37,"")),""),"")</f>
        <v/>
      </c>
      <c r="M37" s="31" t="str">
        <f>IF('Cenas aprēķins'!$I$22="Jā",IFERROR(IF(D37="Par pakalpojumu",F37,IF(D37="Par periodu",H37/$L$27*$M$27,"")),""),"")</f>
        <v/>
      </c>
      <c r="N37" s="40"/>
      <c r="O37" s="375"/>
      <c r="P37" s="376"/>
      <c r="Q37" s="376"/>
      <c r="R37" s="376"/>
      <c r="S37" s="377"/>
      <c r="T37" s="40"/>
    </row>
    <row r="38" spans="2:20" ht="15" customHeight="1" outlineLevel="1" x14ac:dyDescent="0.3">
      <c r="B38" s="109">
        <v>8</v>
      </c>
      <c r="C38" s="237"/>
      <c r="D38" s="238"/>
      <c r="E38" s="218"/>
      <c r="F38" s="217"/>
      <c r="G38" s="182"/>
      <c r="H38" s="56">
        <f t="shared" si="0"/>
        <v>0</v>
      </c>
      <c r="I38" s="30" t="str">
        <f>IF('Cenas aprēķins'!$E$22="Jā",IFERROR(IF(D38="Par periodu",H38/$L$27,IF(D38="Par pakalpojumu",F38/$M$27,"")),""),"")</f>
        <v/>
      </c>
      <c r="J38" s="30" t="str">
        <f>IF('Cenas aprēķins'!$F$22="Jā",IFERROR(IF('Preču izmaksas'!D38="Par pakalpojumu",0,IF('Preču izmaksas'!D38="Par periodu",'Preču izmaksas'!H38/'Preču izmaksas'!$L$27*'Preču izmaksas'!$J$27,"")),""),"")</f>
        <v/>
      </c>
      <c r="K38" s="30" t="str">
        <f>IF('Cenas aprēķins'!$G$22="Jā",IFERROR(IF(D38="Par pakalpojumu",0,IF(D38="Par periodu",H38/'Vispārīgā informācija'!$D$41,"")),""),"")</f>
        <v/>
      </c>
      <c r="L38" s="30" t="str">
        <f>IF('Cenas aprēķins'!$H$22="Jā",IFERROR(IF(D38="Par pakalpojumu",F38*G38,IF(D38="Par periodu",F38*G38,"")),""),"")</f>
        <v/>
      </c>
      <c r="M38" s="31" t="str">
        <f>IF('Cenas aprēķins'!$I$22="Jā",IFERROR(IF(D38="Par pakalpojumu",F38,IF(D38="Par periodu",H38/$L$27*$M$27,"")),""),"")</f>
        <v/>
      </c>
      <c r="N38" s="40"/>
      <c r="O38" s="375"/>
      <c r="P38" s="376"/>
      <c r="Q38" s="376"/>
      <c r="R38" s="376"/>
      <c r="S38" s="377"/>
      <c r="T38" s="40"/>
    </row>
    <row r="39" spans="2:20" ht="15" customHeight="1" outlineLevel="1" x14ac:dyDescent="0.3">
      <c r="B39" s="109">
        <v>9</v>
      </c>
      <c r="C39" s="237"/>
      <c r="D39" s="238"/>
      <c r="E39" s="218"/>
      <c r="F39" s="217"/>
      <c r="G39" s="182"/>
      <c r="H39" s="56">
        <f t="shared" si="0"/>
        <v>0</v>
      </c>
      <c r="I39" s="30" t="str">
        <f>IF('Cenas aprēķins'!$E$22="Jā",IFERROR(IF(D39="Par periodu",H39/$L$27,IF(D39="Par pakalpojumu",F39/$M$27,"")),""),"")</f>
        <v/>
      </c>
      <c r="J39" s="30" t="str">
        <f>IF('Cenas aprēķins'!$F$22="Jā",IFERROR(IF('Preču izmaksas'!D39="Par pakalpojumu",0,IF('Preču izmaksas'!D39="Par periodu",'Preču izmaksas'!H39/'Preču izmaksas'!$L$27*'Preču izmaksas'!$J$27,"")),""),"")</f>
        <v/>
      </c>
      <c r="K39" s="30" t="str">
        <f>IF('Cenas aprēķins'!$G$22="Jā",IFERROR(IF(D39="Par pakalpojumu",0,IF(D39="Par periodu",H39/'Vispārīgā informācija'!$D$41,"")),""),"")</f>
        <v/>
      </c>
      <c r="L39" s="30" t="str">
        <f>IF('Cenas aprēķins'!$H$22="Jā",IFERROR(IF(D39="Par pakalpojumu",F39*G39,IF(D39="Par periodu",F39*G39,"")),""),"")</f>
        <v/>
      </c>
      <c r="M39" s="31" t="str">
        <f>IF('Cenas aprēķins'!$I$22="Jā",IFERROR(IF(D39="Par pakalpojumu",F39,IF(D39="Par periodu",H39/$L$27*$M$27,"")),""),"")</f>
        <v/>
      </c>
      <c r="N39" s="40"/>
      <c r="O39" s="375"/>
      <c r="P39" s="376"/>
      <c r="Q39" s="376"/>
      <c r="R39" s="376"/>
      <c r="S39" s="377"/>
      <c r="T39" s="40"/>
    </row>
    <row r="40" spans="2:20" ht="15" customHeight="1" outlineLevel="1" collapsed="1" x14ac:dyDescent="0.3">
      <c r="B40" s="109">
        <v>10</v>
      </c>
      <c r="C40" s="237"/>
      <c r="D40" s="238"/>
      <c r="E40" s="218"/>
      <c r="F40" s="217"/>
      <c r="G40" s="182"/>
      <c r="H40" s="56">
        <f t="shared" si="0"/>
        <v>0</v>
      </c>
      <c r="I40" s="30" t="str">
        <f>IF('Cenas aprēķins'!$E$22="Jā",IFERROR(IF(D40="Par periodu",H40/$L$27,IF(D40="Par pakalpojumu",F40/$M$27,"")),""),"")</f>
        <v/>
      </c>
      <c r="J40" s="30" t="str">
        <f>IF('Cenas aprēķins'!$F$22="Jā",IFERROR(IF('Preču izmaksas'!D40="Par pakalpojumu",0,IF('Preču izmaksas'!D40="Par periodu",'Preču izmaksas'!H40/'Preču izmaksas'!$L$27*'Preču izmaksas'!$J$27,"")),""),"")</f>
        <v/>
      </c>
      <c r="K40" s="30" t="str">
        <f>IF('Cenas aprēķins'!$G$22="Jā",IFERROR(IF(D40="Par pakalpojumu",0,IF(D40="Par periodu",H40/'Vispārīgā informācija'!$D$41,"")),""),"")</f>
        <v/>
      </c>
      <c r="L40" s="30" t="str">
        <f>IF('Cenas aprēķins'!$H$22="Jā",IFERROR(IF(D40="Par pakalpojumu",F40*G40,IF(D40="Par periodu",F40*G40,"")),""),"")</f>
        <v/>
      </c>
      <c r="M40" s="31" t="str">
        <f>IF('Cenas aprēķins'!$I$22="Jā",IFERROR(IF(D40="Par pakalpojumu",F40,IF(D40="Par periodu",H40/$L$27*$M$27,"")),""),"")</f>
        <v/>
      </c>
      <c r="N40" s="40"/>
      <c r="O40" s="375"/>
      <c r="P40" s="376"/>
      <c r="Q40" s="376"/>
      <c r="R40" s="376"/>
      <c r="S40" s="377"/>
      <c r="T40" s="40"/>
    </row>
    <row r="41" spans="2:20" ht="15" hidden="1" customHeight="1" outlineLevel="2" x14ac:dyDescent="0.3">
      <c r="B41" s="109">
        <v>11</v>
      </c>
      <c r="C41" s="237"/>
      <c r="D41" s="238"/>
      <c r="E41" s="218"/>
      <c r="F41" s="217"/>
      <c r="G41" s="182"/>
      <c r="H41" s="56">
        <f t="shared" si="0"/>
        <v>0</v>
      </c>
      <c r="I41" s="30" t="str">
        <f>IF('Cenas aprēķins'!$E$22="Jā",IFERROR(IF(D41="Par periodu",H41/$L$27,IF(D41="Par pakalpojumu",F41/$M$27,"")),""),"")</f>
        <v/>
      </c>
      <c r="J41" s="30" t="str">
        <f>IF('Cenas aprēķins'!$F$22="Jā",IFERROR(IF('Preču izmaksas'!D41="Par pakalpojumu",0,IF('Preču izmaksas'!D41="Par periodu",'Preču izmaksas'!H41/'Preču izmaksas'!$L$27*'Preču izmaksas'!$J$27,"")),""),"")</f>
        <v/>
      </c>
      <c r="K41" s="30" t="str">
        <f>IF('Cenas aprēķins'!$G$22="Jā",IFERROR(IF(D41="Par pakalpojumu",0,IF(D41="Par periodu",H41/'Vispārīgā informācija'!$D$41,"")),""),"")</f>
        <v/>
      </c>
      <c r="L41" s="30" t="str">
        <f>IF('Cenas aprēķins'!$H$22="Jā",IFERROR(IF(D41="Par pakalpojumu",F41*G41,IF(D41="Par periodu",F41*G41,"")),""),"")</f>
        <v/>
      </c>
      <c r="M41" s="31" t="str">
        <f>IF('Cenas aprēķins'!$I$22="Jā",IFERROR(IF(D41="Par pakalpojumu",F41,IF(D41="Par periodu",H41/$L$27*$M$27,"")),""),"")</f>
        <v/>
      </c>
      <c r="N41" s="40"/>
      <c r="O41" s="375"/>
      <c r="P41" s="376"/>
      <c r="Q41" s="376"/>
      <c r="R41" s="376"/>
      <c r="S41" s="377"/>
      <c r="T41" s="40"/>
    </row>
    <row r="42" spans="2:20" ht="15.6" hidden="1" outlineLevel="2" x14ac:dyDescent="0.3">
      <c r="B42" s="109">
        <v>12</v>
      </c>
      <c r="C42" s="237"/>
      <c r="D42" s="238"/>
      <c r="E42" s="218"/>
      <c r="F42" s="217"/>
      <c r="G42" s="182"/>
      <c r="H42" s="56">
        <f t="shared" si="0"/>
        <v>0</v>
      </c>
      <c r="I42" s="30" t="str">
        <f>IF('Cenas aprēķins'!$E$22="Jā",IFERROR(IF(D42="Par periodu",H42/$L$27,IF(D42="Par pakalpojumu",F42/$M$27,"")),""),"")</f>
        <v/>
      </c>
      <c r="J42" s="30" t="str">
        <f>IF('Cenas aprēķins'!$F$22="Jā",IFERROR(IF('Preču izmaksas'!D42="Par pakalpojumu",0,IF('Preču izmaksas'!D42="Par periodu",'Preču izmaksas'!H42/'Preču izmaksas'!$L$27*'Preču izmaksas'!$J$27,"")),""),"")</f>
        <v/>
      </c>
      <c r="K42" s="30" t="str">
        <f>IF('Cenas aprēķins'!$G$22="Jā",IFERROR(IF(D42="Par pakalpojumu",0,IF(D42="Par periodu",H42/'Vispārīgā informācija'!$D$41,"")),""),"")</f>
        <v/>
      </c>
      <c r="L42" s="30" t="str">
        <f>IF('Cenas aprēķins'!$H$22="Jā",IFERROR(IF(D42="Par pakalpojumu",F42*G42,IF(D42="Par periodu",F42*G42,"")),""),"")</f>
        <v/>
      </c>
      <c r="M42" s="31" t="str">
        <f>IF('Cenas aprēķins'!$I$22="Jā",IFERROR(IF(D42="Par pakalpojumu",F42,IF(D42="Par periodu",H42/$L$27*$M$27,"")),""),"")</f>
        <v/>
      </c>
      <c r="N42" s="40"/>
      <c r="O42" s="375"/>
      <c r="P42" s="376"/>
      <c r="Q42" s="376"/>
      <c r="R42" s="376"/>
      <c r="S42" s="377"/>
      <c r="T42" s="40"/>
    </row>
    <row r="43" spans="2:20" ht="16.2" hidden="1" outlineLevel="2" thickBot="1" x14ac:dyDescent="0.35">
      <c r="B43" s="109">
        <v>13</v>
      </c>
      <c r="C43" s="237"/>
      <c r="D43" s="238"/>
      <c r="E43" s="218"/>
      <c r="F43" s="217"/>
      <c r="G43" s="182"/>
      <c r="H43" s="56">
        <f t="shared" si="0"/>
        <v>0</v>
      </c>
      <c r="I43" s="30" t="str">
        <f>IF('Cenas aprēķins'!$E$22="Jā",IFERROR(IF(D43="Par periodu",H43/$L$27,IF(D43="Par pakalpojumu",F43/$M$27,"")),""),"")</f>
        <v/>
      </c>
      <c r="J43" s="30" t="str">
        <f>IF('Cenas aprēķins'!$F$22="Jā",IFERROR(IF('Preču izmaksas'!D43="Par pakalpojumu",0,IF('Preču izmaksas'!D43="Par periodu",'Preču izmaksas'!H43/'Preču izmaksas'!$L$27*'Preču izmaksas'!$J$27,"")),""),"")</f>
        <v/>
      </c>
      <c r="K43" s="30" t="str">
        <f>IF('Cenas aprēķins'!$G$22="Jā",IFERROR(IF(D43="Par pakalpojumu",0,IF(D43="Par periodu",H43/'Vispārīgā informācija'!$D$41,"")),""),"")</f>
        <v/>
      </c>
      <c r="L43" s="30" t="str">
        <f>IF('Cenas aprēķins'!$H$22="Jā",IFERROR(IF(D43="Par pakalpojumu",F43*G43,IF(D43="Par periodu",F43*G43,"")),""),"")</f>
        <v/>
      </c>
      <c r="M43" s="31" t="str">
        <f>IF('Cenas aprēķins'!$I$22="Jā",IFERROR(IF(D43="Par pakalpojumu",F43,IF(D43="Par periodu",H43/$L$27*$M$27,"")),""),"")</f>
        <v/>
      </c>
      <c r="N43" s="40"/>
      <c r="O43" s="321"/>
      <c r="P43" s="322"/>
      <c r="Q43" s="322"/>
      <c r="R43" s="322"/>
      <c r="S43" s="323"/>
      <c r="T43" s="40"/>
    </row>
    <row r="44" spans="2:20" ht="15.6" hidden="1" outlineLevel="2" x14ac:dyDescent="0.3">
      <c r="B44" s="109">
        <v>14</v>
      </c>
      <c r="C44" s="237"/>
      <c r="D44" s="238"/>
      <c r="E44" s="218"/>
      <c r="F44" s="217"/>
      <c r="G44" s="182"/>
      <c r="H44" s="56">
        <f t="shared" si="0"/>
        <v>0</v>
      </c>
      <c r="I44" s="30" t="str">
        <f>IF('Cenas aprēķins'!$E$22="Jā",IFERROR(IF(D44="Par periodu",H44/$L$27,IF(D44="Par pakalpojumu",F44/$M$27,"")),""),"")</f>
        <v/>
      </c>
      <c r="J44" s="30" t="str">
        <f>IF('Cenas aprēķins'!$F$22="Jā",IFERROR(IF('Preču izmaksas'!D44="Par pakalpojumu",0,IF('Preču izmaksas'!D44="Par periodu",'Preču izmaksas'!H44/'Preču izmaksas'!$L$27*'Preču izmaksas'!$J$27,"")),""),"")</f>
        <v/>
      </c>
      <c r="K44" s="30" t="str">
        <f>IF('Cenas aprēķins'!$G$22="Jā",IFERROR(IF(D44="Par pakalpojumu",0,IF(D44="Par periodu",H44/'Vispārīgā informācija'!$D$41,"")),""),"")</f>
        <v/>
      </c>
      <c r="L44" s="30" t="str">
        <f>IF('Cenas aprēķins'!$H$22="Jā",IFERROR(IF(D44="Par pakalpojumu",F44*G44,IF(D44="Par periodu",F44*G44,"")),""),"")</f>
        <v/>
      </c>
      <c r="M44" s="31" t="str">
        <f>IF('Cenas aprēķins'!$I$22="Jā",IFERROR(IF(D44="Par pakalpojumu",F44,IF(D44="Par periodu",H44/$L$27*$M$27,"")),""),"")</f>
        <v/>
      </c>
      <c r="N44" s="40"/>
      <c r="O44" s="40"/>
      <c r="P44" s="40"/>
      <c r="Q44" s="40"/>
      <c r="R44" s="40"/>
      <c r="S44" s="40"/>
      <c r="T44" s="40"/>
    </row>
    <row r="45" spans="2:20" ht="15.6" hidden="1" outlineLevel="2" x14ac:dyDescent="0.3">
      <c r="B45" s="109">
        <v>15</v>
      </c>
      <c r="C45" s="237"/>
      <c r="D45" s="238"/>
      <c r="E45" s="218"/>
      <c r="F45" s="217"/>
      <c r="G45" s="182"/>
      <c r="H45" s="56">
        <f t="shared" si="0"/>
        <v>0</v>
      </c>
      <c r="I45" s="30" t="str">
        <f>IF('Cenas aprēķins'!$E$22="Jā",IFERROR(IF(D45="Par periodu",H45/$L$27,IF(D45="Par pakalpojumu",F45/$M$27,"")),""),"")</f>
        <v/>
      </c>
      <c r="J45" s="30" t="str">
        <f>IF('Cenas aprēķins'!$F$22="Jā",IFERROR(IF('Preču izmaksas'!D45="Par pakalpojumu",0,IF('Preču izmaksas'!D45="Par periodu",'Preču izmaksas'!H45/'Preču izmaksas'!$L$27*'Preču izmaksas'!$J$27,"")),""),"")</f>
        <v/>
      </c>
      <c r="K45" s="30" t="str">
        <f>IF('Cenas aprēķins'!$G$22="Jā",IFERROR(IF(D45="Par pakalpojumu",0,IF(D45="Par periodu",H45/'Vispārīgā informācija'!$D$41,"")),""),"")</f>
        <v/>
      </c>
      <c r="L45" s="30" t="str">
        <f>IF('Cenas aprēķins'!$H$22="Jā",IFERROR(IF(D45="Par pakalpojumu",F45*G45,IF(D45="Par periodu",F45*G45,"")),""),"")</f>
        <v/>
      </c>
      <c r="M45" s="31" t="str">
        <f>IF('Cenas aprēķins'!$I$22="Jā",IFERROR(IF(D45="Par pakalpojumu",F45,IF(D45="Par periodu",H45/$L$27*$M$27,"")),""),"")</f>
        <v/>
      </c>
      <c r="N45" s="40"/>
      <c r="O45" s="40"/>
      <c r="P45" s="40"/>
      <c r="Q45" s="40"/>
      <c r="R45" s="40"/>
      <c r="S45" s="40"/>
      <c r="T45" s="40"/>
    </row>
    <row r="46" spans="2:20" ht="15.6" hidden="1" outlineLevel="2" x14ac:dyDescent="0.3">
      <c r="B46" s="109">
        <v>16</v>
      </c>
      <c r="C46" s="237"/>
      <c r="D46" s="238"/>
      <c r="E46" s="218"/>
      <c r="F46" s="217"/>
      <c r="G46" s="182"/>
      <c r="H46" s="56">
        <f t="shared" si="0"/>
        <v>0</v>
      </c>
      <c r="I46" s="30" t="str">
        <f>IF('Cenas aprēķins'!$E$22="Jā",IFERROR(IF(D46="Par periodu",H46/$L$27,IF(D46="Par pakalpojumu",F46/$M$27,"")),""),"")</f>
        <v/>
      </c>
      <c r="J46" s="30" t="str">
        <f>IF('Cenas aprēķins'!$F$22="Jā",IFERROR(IF('Preču izmaksas'!D46="Par pakalpojumu",0,IF('Preču izmaksas'!D46="Par periodu",'Preču izmaksas'!H46/'Preču izmaksas'!$L$27*'Preču izmaksas'!$J$27,"")),""),"")</f>
        <v/>
      </c>
      <c r="K46" s="30" t="str">
        <f>IF('Cenas aprēķins'!$G$22="Jā",IFERROR(IF(D46="Par pakalpojumu",0,IF(D46="Par periodu",H46/'Vispārīgā informācija'!$D$41,"")),""),"")</f>
        <v/>
      </c>
      <c r="L46" s="30" t="str">
        <f>IF('Cenas aprēķins'!$H$22="Jā",IFERROR(IF(D46="Par pakalpojumu",F46*G46,IF(D46="Par periodu",F46*G46,"")),""),"")</f>
        <v/>
      </c>
      <c r="M46" s="31" t="str">
        <f>IF('Cenas aprēķins'!$I$22="Jā",IFERROR(IF(D46="Par pakalpojumu",F46,IF(D46="Par periodu",H46/$L$27*$M$27,"")),""),"")</f>
        <v/>
      </c>
      <c r="N46" s="40"/>
      <c r="O46" s="40"/>
      <c r="P46" s="40"/>
      <c r="Q46" s="40"/>
      <c r="R46" s="40"/>
      <c r="S46" s="40"/>
      <c r="T46" s="40"/>
    </row>
    <row r="47" spans="2:20" ht="15.6" hidden="1" outlineLevel="2" x14ac:dyDescent="0.3">
      <c r="B47" s="109">
        <v>17</v>
      </c>
      <c r="C47" s="237"/>
      <c r="D47" s="238"/>
      <c r="E47" s="218"/>
      <c r="F47" s="217"/>
      <c r="G47" s="182"/>
      <c r="H47" s="56">
        <f t="shared" si="0"/>
        <v>0</v>
      </c>
      <c r="I47" s="30" t="str">
        <f>IF('Cenas aprēķins'!$E$22="Jā",IFERROR(IF(D47="Par periodu",H47/$L$27,IF(D47="Par pakalpojumu",F47/$M$27,"")),""),"")</f>
        <v/>
      </c>
      <c r="J47" s="30" t="str">
        <f>IF('Cenas aprēķins'!$F$22="Jā",IFERROR(IF('Preču izmaksas'!D47="Par pakalpojumu",0,IF('Preču izmaksas'!D47="Par periodu",'Preču izmaksas'!H47/'Preču izmaksas'!$L$27*'Preču izmaksas'!$J$27,"")),""),"")</f>
        <v/>
      </c>
      <c r="K47" s="30" t="str">
        <f>IF('Cenas aprēķins'!$G$22="Jā",IFERROR(IF(D47="Par pakalpojumu",0,IF(D47="Par periodu",H47/'Vispārīgā informācija'!$D$41,"")),""),"")</f>
        <v/>
      </c>
      <c r="L47" s="30" t="str">
        <f>IF('Cenas aprēķins'!$H$22="Jā",IFERROR(IF(D47="Par pakalpojumu",F47*G47,IF(D47="Par periodu",F47*G47,"")),""),"")</f>
        <v/>
      </c>
      <c r="M47" s="31" t="str">
        <f>IF('Cenas aprēķins'!$I$22="Jā",IFERROR(IF(D47="Par pakalpojumu",F47,IF(D47="Par periodu",H47/$L$27*$M$27,"")),""),"")</f>
        <v/>
      </c>
      <c r="N47" s="40"/>
      <c r="O47" s="40"/>
      <c r="P47" s="40"/>
      <c r="Q47" s="40"/>
      <c r="R47" s="40"/>
      <c r="S47" s="40"/>
      <c r="T47" s="40"/>
    </row>
    <row r="48" spans="2:20" ht="15.6" hidden="1" outlineLevel="2" x14ac:dyDescent="0.3">
      <c r="B48" s="109">
        <v>18</v>
      </c>
      <c r="C48" s="237"/>
      <c r="D48" s="238"/>
      <c r="E48" s="218"/>
      <c r="F48" s="217"/>
      <c r="G48" s="182"/>
      <c r="H48" s="56">
        <f t="shared" si="0"/>
        <v>0</v>
      </c>
      <c r="I48" s="30" t="str">
        <f>IF('Cenas aprēķins'!$E$22="Jā",IFERROR(IF(D48="Par periodu",H48/$L$27,IF(D48="Par pakalpojumu",F48/$M$27,"")),""),"")</f>
        <v/>
      </c>
      <c r="J48" s="30" t="str">
        <f>IF('Cenas aprēķins'!$F$22="Jā",IFERROR(IF('Preču izmaksas'!D48="Par pakalpojumu",0,IF('Preču izmaksas'!D48="Par periodu",'Preču izmaksas'!H48/'Preču izmaksas'!$L$27*'Preču izmaksas'!$J$27,"")),""),"")</f>
        <v/>
      </c>
      <c r="K48" s="30" t="str">
        <f>IF('Cenas aprēķins'!$G$22="Jā",IFERROR(IF(D48="Par pakalpojumu",0,IF(D48="Par periodu",H48/'Vispārīgā informācija'!$D$41,"")),""),"")</f>
        <v/>
      </c>
      <c r="L48" s="30" t="str">
        <f>IF('Cenas aprēķins'!$H$22="Jā",IFERROR(IF(D48="Par pakalpojumu",F48*G48,IF(D48="Par periodu",F48*G48,"")),""),"")</f>
        <v/>
      </c>
      <c r="M48" s="31" t="str">
        <f>IF('Cenas aprēķins'!$I$22="Jā",IFERROR(IF(D48="Par pakalpojumu",F48,IF(D48="Par periodu",H48/$L$27*$M$27,"")),""),"")</f>
        <v/>
      </c>
      <c r="N48" s="40"/>
      <c r="O48" s="40"/>
      <c r="P48" s="40"/>
      <c r="Q48" s="40"/>
      <c r="R48" s="40"/>
      <c r="S48" s="40"/>
      <c r="T48" s="40"/>
    </row>
    <row r="49" spans="2:20" ht="15.6" hidden="1" outlineLevel="2" x14ac:dyDescent="0.3">
      <c r="B49" s="109">
        <v>19</v>
      </c>
      <c r="C49" s="237"/>
      <c r="D49" s="238"/>
      <c r="E49" s="218"/>
      <c r="F49" s="217"/>
      <c r="G49" s="182"/>
      <c r="H49" s="56">
        <f t="shared" si="0"/>
        <v>0</v>
      </c>
      <c r="I49" s="30" t="str">
        <f>IF('Cenas aprēķins'!$E$22="Jā",IFERROR(IF(D49="Par periodu",H49/$L$27,IF(D49="Par pakalpojumu",F49/$M$27,"")),""),"")</f>
        <v/>
      </c>
      <c r="J49" s="30" t="str">
        <f>IF('Cenas aprēķins'!$F$22="Jā",IFERROR(IF('Preču izmaksas'!D49="Par pakalpojumu",0,IF('Preču izmaksas'!D49="Par periodu",'Preču izmaksas'!H49/'Preču izmaksas'!$L$27*'Preču izmaksas'!$J$27,"")),""),"")</f>
        <v/>
      </c>
      <c r="K49" s="30" t="str">
        <f>IF('Cenas aprēķins'!$G$22="Jā",IFERROR(IF(D49="Par pakalpojumu",0,IF(D49="Par periodu",H49/'Vispārīgā informācija'!$D$41,"")),""),"")</f>
        <v/>
      </c>
      <c r="L49" s="30" t="str">
        <f>IF('Cenas aprēķins'!$H$22="Jā",IFERROR(IF(D49="Par pakalpojumu",F49*G49,IF(D49="Par periodu",F49*G49,"")),""),"")</f>
        <v/>
      </c>
      <c r="M49" s="31" t="str">
        <f>IF('Cenas aprēķins'!$I$22="Jā",IFERROR(IF(D49="Par pakalpojumu",F49,IF(D49="Par periodu",H49/$L$27*$M$27,"")),""),"")</f>
        <v/>
      </c>
      <c r="N49" s="40"/>
      <c r="O49" s="40"/>
      <c r="P49" s="40"/>
      <c r="Q49" s="40"/>
      <c r="R49" s="40"/>
      <c r="S49" s="40"/>
      <c r="T49" s="40"/>
    </row>
    <row r="50" spans="2:20" ht="15.6" outlineLevel="1" collapsed="1" x14ac:dyDescent="0.3">
      <c r="B50" s="109">
        <v>20</v>
      </c>
      <c r="C50" s="237"/>
      <c r="D50" s="238"/>
      <c r="E50" s="218"/>
      <c r="F50" s="217"/>
      <c r="G50" s="182"/>
      <c r="H50" s="56">
        <f t="shared" si="0"/>
        <v>0</v>
      </c>
      <c r="I50" s="30" t="str">
        <f>IF('Cenas aprēķins'!$E$22="Jā",IFERROR(IF(D50="Par periodu",H50/$L$27,IF(D50="Par pakalpojumu",F50/$M$27,"")),""),"")</f>
        <v/>
      </c>
      <c r="J50" s="30" t="str">
        <f>IF('Cenas aprēķins'!$F$22="Jā",IFERROR(IF('Preču izmaksas'!D50="Par pakalpojumu",0,IF('Preču izmaksas'!D50="Par periodu",'Preču izmaksas'!H50/'Preču izmaksas'!$L$27*'Preču izmaksas'!$J$27,"")),""),"")</f>
        <v/>
      </c>
      <c r="K50" s="30" t="str">
        <f>IF('Cenas aprēķins'!$G$22="Jā",IFERROR(IF(D50="Par pakalpojumu",0,IF(D50="Par periodu",H50/'Vispārīgā informācija'!$D$41,"")),""),"")</f>
        <v/>
      </c>
      <c r="L50" s="30" t="str">
        <f>IF('Cenas aprēķins'!$H$22="Jā",IFERROR(IF(D50="Par pakalpojumu",F50*G50,IF(D50="Par periodu",F50*G50,"")),""),"")</f>
        <v/>
      </c>
      <c r="M50" s="31" t="str">
        <f>IF('Cenas aprēķins'!$I$22="Jā",IFERROR(IF(D50="Par pakalpojumu",F50,IF(D50="Par periodu",H50/$L$27*$M$27,"")),""),"")</f>
        <v/>
      </c>
      <c r="N50" s="40"/>
      <c r="O50" s="40"/>
      <c r="P50" s="40"/>
      <c r="Q50" s="40"/>
      <c r="R50" s="40"/>
      <c r="S50" s="40"/>
      <c r="T50" s="40"/>
    </row>
    <row r="51" spans="2:20" ht="15.6" hidden="1" outlineLevel="2" x14ac:dyDescent="0.3">
      <c r="B51" s="109">
        <v>21</v>
      </c>
      <c r="C51" s="237"/>
      <c r="D51" s="238"/>
      <c r="E51" s="218"/>
      <c r="F51" s="217"/>
      <c r="G51" s="182"/>
      <c r="H51" s="56">
        <f t="shared" si="0"/>
        <v>0</v>
      </c>
      <c r="I51" s="30" t="str">
        <f>IF('Cenas aprēķins'!$E$22="Jā",IFERROR(IF(D51="Par periodu",H51/$L$27,IF(D51="Par pakalpojumu",F51/$M$27,"")),""),"")</f>
        <v/>
      </c>
      <c r="J51" s="30" t="str">
        <f>IF('Cenas aprēķins'!$F$22="Jā",IFERROR(IF('Preču izmaksas'!D51="Par pakalpojumu",0,IF('Preču izmaksas'!D51="Par periodu",'Preču izmaksas'!H51/'Preču izmaksas'!$L$27*'Preču izmaksas'!$J$27,"")),""),"")</f>
        <v/>
      </c>
      <c r="K51" s="30" t="str">
        <f>IF('Cenas aprēķins'!$G$22="Jā",IFERROR(IF(D51="Par pakalpojumu",0,IF(D51="Par periodu",H51/'Vispārīgā informācija'!$D$41,"")),""),"")</f>
        <v/>
      </c>
      <c r="L51" s="30" t="str">
        <f>IF('Cenas aprēķins'!$H$22="Jā",IFERROR(IF(D51="Par pakalpojumu",F51*G51,IF(D51="Par periodu",F51*G51,"")),""),"")</f>
        <v/>
      </c>
      <c r="M51" s="31" t="str">
        <f>IF('Cenas aprēķins'!$I$22="Jā",IFERROR(IF(D51="Par pakalpojumu",F51,IF(D51="Par periodu",H51/$L$27*$M$27,"")),""),"")</f>
        <v/>
      </c>
      <c r="N51" s="40"/>
      <c r="O51" s="40"/>
      <c r="P51" s="40"/>
      <c r="Q51" s="40"/>
      <c r="R51" s="40"/>
      <c r="S51" s="40"/>
      <c r="T51" s="40"/>
    </row>
    <row r="52" spans="2:20" ht="15.6" hidden="1" outlineLevel="2" x14ac:dyDescent="0.3">
      <c r="B52" s="109">
        <v>22</v>
      </c>
      <c r="C52" s="237"/>
      <c r="D52" s="238"/>
      <c r="E52" s="218"/>
      <c r="F52" s="217"/>
      <c r="G52" s="182"/>
      <c r="H52" s="56">
        <f t="shared" si="0"/>
        <v>0</v>
      </c>
      <c r="I52" s="30" t="str">
        <f>IF('Cenas aprēķins'!$E$22="Jā",IFERROR(IF(D52="Par periodu",H52/$L$27,IF(D52="Par pakalpojumu",F52/$M$27,"")),""),"")</f>
        <v/>
      </c>
      <c r="J52" s="30" t="str">
        <f>IF('Cenas aprēķins'!$F$22="Jā",IFERROR(IF('Preču izmaksas'!D52="Par pakalpojumu",0,IF('Preču izmaksas'!D52="Par periodu",'Preču izmaksas'!H52/'Preču izmaksas'!$L$27*'Preču izmaksas'!$J$27,"")),""),"")</f>
        <v/>
      </c>
      <c r="K52" s="30" t="str">
        <f>IF('Cenas aprēķins'!$G$22="Jā",IFERROR(IF(D52="Par pakalpojumu",0,IF(D52="Par periodu",H52/'Vispārīgā informācija'!$D$41,"")),""),"")</f>
        <v/>
      </c>
      <c r="L52" s="30" t="str">
        <f>IF('Cenas aprēķins'!$H$22="Jā",IFERROR(IF(D52="Par pakalpojumu",F52*G52,IF(D52="Par periodu",F52*G52,"")),""),"")</f>
        <v/>
      </c>
      <c r="M52" s="31" t="str">
        <f>IF('Cenas aprēķins'!$I$22="Jā",IFERROR(IF(D52="Par pakalpojumu",F52,IF(D52="Par periodu",H52/$L$27*$M$27,"")),""),"")</f>
        <v/>
      </c>
      <c r="N52" s="40"/>
      <c r="O52" s="40"/>
      <c r="P52" s="40"/>
      <c r="Q52" s="40"/>
      <c r="R52" s="40"/>
      <c r="S52" s="40"/>
      <c r="T52" s="40"/>
    </row>
    <row r="53" spans="2:20" ht="15.6" hidden="1" outlineLevel="2" x14ac:dyDescent="0.3">
      <c r="B53" s="109">
        <v>23</v>
      </c>
      <c r="C53" s="237"/>
      <c r="D53" s="238"/>
      <c r="E53" s="218"/>
      <c r="F53" s="217"/>
      <c r="G53" s="182"/>
      <c r="H53" s="56">
        <f t="shared" si="0"/>
        <v>0</v>
      </c>
      <c r="I53" s="30" t="str">
        <f>IF('Cenas aprēķins'!$E$22="Jā",IFERROR(IF(D53="Par periodu",H53/$L$27,IF(D53="Par pakalpojumu",F53/$M$27,"")),""),"")</f>
        <v/>
      </c>
      <c r="J53" s="30" t="str">
        <f>IF('Cenas aprēķins'!$F$22="Jā",IFERROR(IF('Preču izmaksas'!D53="Par pakalpojumu",0,IF('Preču izmaksas'!D53="Par periodu",'Preču izmaksas'!H53/'Preču izmaksas'!$L$27*'Preču izmaksas'!$J$27,"")),""),"")</f>
        <v/>
      </c>
      <c r="K53" s="30" t="str">
        <f>IF('Cenas aprēķins'!$G$22="Jā",IFERROR(IF(D53="Par pakalpojumu",0,IF(D53="Par periodu",H53/'Vispārīgā informācija'!$D$41,"")),""),"")</f>
        <v/>
      </c>
      <c r="L53" s="30" t="str">
        <f>IF('Cenas aprēķins'!$H$22="Jā",IFERROR(IF(D53="Par pakalpojumu",F53*G53,IF(D53="Par periodu",F53*G53,"")),""),"")</f>
        <v/>
      </c>
      <c r="M53" s="31" t="str">
        <f>IF('Cenas aprēķins'!$I$22="Jā",IFERROR(IF(D53="Par pakalpojumu",F53,IF(D53="Par periodu",H53/$L$27*$M$27,"")),""),"")</f>
        <v/>
      </c>
      <c r="N53" s="40"/>
      <c r="O53" s="40"/>
      <c r="P53" s="40"/>
      <c r="Q53" s="40"/>
      <c r="R53" s="40"/>
      <c r="S53" s="40"/>
      <c r="T53" s="40"/>
    </row>
    <row r="54" spans="2:20" ht="15.6" hidden="1" outlineLevel="2" x14ac:dyDescent="0.3">
      <c r="B54" s="109">
        <v>24</v>
      </c>
      <c r="C54" s="237"/>
      <c r="D54" s="238"/>
      <c r="E54" s="218"/>
      <c r="F54" s="217"/>
      <c r="G54" s="182"/>
      <c r="H54" s="56">
        <f t="shared" si="0"/>
        <v>0</v>
      </c>
      <c r="I54" s="30" t="str">
        <f>IF('Cenas aprēķins'!$E$22="Jā",IFERROR(IF(D54="Par periodu",H54/$L$27,IF(D54="Par pakalpojumu",F54/$M$27,"")),""),"")</f>
        <v/>
      </c>
      <c r="J54" s="30" t="str">
        <f>IF('Cenas aprēķins'!$F$22="Jā",IFERROR(IF('Preču izmaksas'!D54="Par pakalpojumu",0,IF('Preču izmaksas'!D54="Par periodu",'Preču izmaksas'!H54/'Preču izmaksas'!$L$27*'Preču izmaksas'!$J$27,"")),""),"")</f>
        <v/>
      </c>
      <c r="K54" s="30" t="str">
        <f>IF('Cenas aprēķins'!$G$22="Jā",IFERROR(IF(D54="Par pakalpojumu",0,IF(D54="Par periodu",H54/'Vispārīgā informācija'!$D$41,"")),""),"")</f>
        <v/>
      </c>
      <c r="L54" s="30" t="str">
        <f>IF('Cenas aprēķins'!$H$22="Jā",IFERROR(IF(D54="Par pakalpojumu",F54*G54,IF(D54="Par periodu",F54*G54,"")),""),"")</f>
        <v/>
      </c>
      <c r="M54" s="31" t="str">
        <f>IF('Cenas aprēķins'!$I$22="Jā",IFERROR(IF(D54="Par pakalpojumu",F54,IF(D54="Par periodu",H54/$L$27*$M$27,"")),""),"")</f>
        <v/>
      </c>
      <c r="N54" s="40"/>
      <c r="O54" s="40"/>
      <c r="P54" s="40"/>
      <c r="Q54" s="40"/>
      <c r="R54" s="40"/>
      <c r="S54" s="40"/>
      <c r="T54" s="40"/>
    </row>
    <row r="55" spans="2:20" ht="15.6" hidden="1" outlineLevel="2" x14ac:dyDescent="0.3">
      <c r="B55" s="109">
        <v>25</v>
      </c>
      <c r="C55" s="237"/>
      <c r="D55" s="238"/>
      <c r="E55" s="218"/>
      <c r="F55" s="217"/>
      <c r="G55" s="182"/>
      <c r="H55" s="56">
        <f t="shared" si="0"/>
        <v>0</v>
      </c>
      <c r="I55" s="30" t="str">
        <f>IF('Cenas aprēķins'!$E$22="Jā",IFERROR(IF(D55="Par periodu",H55/$L$27,IF(D55="Par pakalpojumu",F55/$M$27,"")),""),"")</f>
        <v/>
      </c>
      <c r="J55" s="30" t="str">
        <f>IF('Cenas aprēķins'!$F$22="Jā",IFERROR(IF('Preču izmaksas'!D55="Par pakalpojumu",0,IF('Preču izmaksas'!D55="Par periodu",'Preču izmaksas'!H55/'Preču izmaksas'!$L$27*'Preču izmaksas'!$J$27,"")),""),"")</f>
        <v/>
      </c>
      <c r="K55" s="30" t="str">
        <f>IF('Cenas aprēķins'!$G$22="Jā",IFERROR(IF(D55="Par pakalpojumu",0,IF(D55="Par periodu",H55/'Vispārīgā informācija'!$D$41,"")),""),"")</f>
        <v/>
      </c>
      <c r="L55" s="30" t="str">
        <f>IF('Cenas aprēķins'!$H$22="Jā",IFERROR(IF(D55="Par pakalpojumu",F55*G55,IF(D55="Par periodu",F55*G55,"")),""),"")</f>
        <v/>
      </c>
      <c r="M55" s="31" t="str">
        <f>IF('Cenas aprēķins'!$I$22="Jā",IFERROR(IF(D55="Par pakalpojumu",F55,IF(D55="Par periodu",H55/$L$27*$M$27,"")),""),"")</f>
        <v/>
      </c>
      <c r="N55" s="40"/>
      <c r="O55" s="40"/>
      <c r="P55" s="40"/>
      <c r="Q55" s="40"/>
      <c r="R55" s="40"/>
      <c r="S55" s="40"/>
      <c r="T55" s="40"/>
    </row>
    <row r="56" spans="2:20" ht="15.6" hidden="1" outlineLevel="2" x14ac:dyDescent="0.3">
      <c r="B56" s="109">
        <v>26</v>
      </c>
      <c r="C56" s="237"/>
      <c r="D56" s="238"/>
      <c r="E56" s="218"/>
      <c r="F56" s="217"/>
      <c r="G56" s="182"/>
      <c r="H56" s="56">
        <f t="shared" si="0"/>
        <v>0</v>
      </c>
      <c r="I56" s="30" t="str">
        <f>IF('Cenas aprēķins'!$E$22="Jā",IFERROR(IF(D56="Par periodu",H56/$L$27,IF(D56="Par pakalpojumu",F56/$M$27,"")),""),"")</f>
        <v/>
      </c>
      <c r="J56" s="30" t="str">
        <f>IF('Cenas aprēķins'!$F$22="Jā",IFERROR(IF('Preču izmaksas'!D56="Par pakalpojumu",0,IF('Preču izmaksas'!D56="Par periodu",'Preču izmaksas'!H56/'Preču izmaksas'!$L$27*'Preču izmaksas'!$J$27,"")),""),"")</f>
        <v/>
      </c>
      <c r="K56" s="30" t="str">
        <f>IF('Cenas aprēķins'!$G$22="Jā",IFERROR(IF(D56="Par pakalpojumu",0,IF(D56="Par periodu",H56/'Vispārīgā informācija'!$D$41,"")),""),"")</f>
        <v/>
      </c>
      <c r="L56" s="30" t="str">
        <f>IF('Cenas aprēķins'!$H$22="Jā",IFERROR(IF(D56="Par pakalpojumu",F56*G56,IF(D56="Par periodu",F56*G56,"")),""),"")</f>
        <v/>
      </c>
      <c r="M56" s="31" t="str">
        <f>IF('Cenas aprēķins'!$I$22="Jā",IFERROR(IF(D56="Par pakalpojumu",F56,IF(D56="Par periodu",H56/$L$27*$M$27,"")),""),"")</f>
        <v/>
      </c>
      <c r="N56" s="40"/>
      <c r="O56" s="40"/>
      <c r="P56" s="40"/>
      <c r="Q56" s="40"/>
      <c r="R56" s="40"/>
      <c r="S56" s="40"/>
      <c r="T56" s="40"/>
    </row>
    <row r="57" spans="2:20" ht="15.6" hidden="1" outlineLevel="2" x14ac:dyDescent="0.3">
      <c r="B57" s="109">
        <v>27</v>
      </c>
      <c r="C57" s="237"/>
      <c r="D57" s="238"/>
      <c r="E57" s="218"/>
      <c r="F57" s="217"/>
      <c r="G57" s="182"/>
      <c r="H57" s="56">
        <f t="shared" si="0"/>
        <v>0</v>
      </c>
      <c r="I57" s="30" t="str">
        <f>IF('Cenas aprēķins'!$E$22="Jā",IFERROR(IF(D57="Par periodu",H57/$L$27,IF(D57="Par pakalpojumu",F57/$M$27,"")),""),"")</f>
        <v/>
      </c>
      <c r="J57" s="30" t="str">
        <f>IF('Cenas aprēķins'!$F$22="Jā",IFERROR(IF('Preču izmaksas'!D57="Par pakalpojumu",0,IF('Preču izmaksas'!D57="Par periodu",'Preču izmaksas'!H57/'Preču izmaksas'!$L$27*'Preču izmaksas'!$J$27,"")),""),"")</f>
        <v/>
      </c>
      <c r="K57" s="30" t="str">
        <f>IF('Cenas aprēķins'!$G$22="Jā",IFERROR(IF(D57="Par pakalpojumu",0,IF(D57="Par periodu",H57/'Vispārīgā informācija'!$D$41,"")),""),"")</f>
        <v/>
      </c>
      <c r="L57" s="30" t="str">
        <f>IF('Cenas aprēķins'!$H$22="Jā",IFERROR(IF(D57="Par pakalpojumu",F57*G57,IF(D57="Par periodu",F57*G57,"")),""),"")</f>
        <v/>
      </c>
      <c r="M57" s="31" t="str">
        <f>IF('Cenas aprēķins'!$I$22="Jā",IFERROR(IF(D57="Par pakalpojumu",F57,IF(D57="Par periodu",H57/$L$27*$M$27,"")),""),"")</f>
        <v/>
      </c>
      <c r="N57" s="40"/>
      <c r="O57" s="40"/>
      <c r="P57" s="40"/>
      <c r="Q57" s="40"/>
      <c r="R57" s="40"/>
      <c r="S57" s="40"/>
      <c r="T57" s="40"/>
    </row>
    <row r="58" spans="2:20" ht="15.6" hidden="1" outlineLevel="2" x14ac:dyDescent="0.3">
      <c r="B58" s="109">
        <v>28</v>
      </c>
      <c r="C58" s="237"/>
      <c r="D58" s="238"/>
      <c r="E58" s="218"/>
      <c r="F58" s="217"/>
      <c r="G58" s="182"/>
      <c r="H58" s="56">
        <f t="shared" si="0"/>
        <v>0</v>
      </c>
      <c r="I58" s="30" t="str">
        <f>IF('Cenas aprēķins'!$E$22="Jā",IFERROR(IF(D58="Par periodu",H58/$L$27,IF(D58="Par pakalpojumu",F58/$M$27,"")),""),"")</f>
        <v/>
      </c>
      <c r="J58" s="30" t="str">
        <f>IF('Cenas aprēķins'!$F$22="Jā",IFERROR(IF('Preču izmaksas'!D58="Par pakalpojumu",0,IF('Preču izmaksas'!D58="Par periodu",'Preču izmaksas'!H58/'Preču izmaksas'!$L$27*'Preču izmaksas'!$J$27,"")),""),"")</f>
        <v/>
      </c>
      <c r="K58" s="30" t="str">
        <f>IF('Cenas aprēķins'!$G$22="Jā",IFERROR(IF(D58="Par pakalpojumu",0,IF(D58="Par periodu",H58/'Vispārīgā informācija'!$D$41,"")),""),"")</f>
        <v/>
      </c>
      <c r="L58" s="30" t="str">
        <f>IF('Cenas aprēķins'!$H$22="Jā",IFERROR(IF(D58="Par pakalpojumu",F58*G58,IF(D58="Par periodu",F58*G58,"")),""),"")</f>
        <v/>
      </c>
      <c r="M58" s="31" t="str">
        <f>IF('Cenas aprēķins'!$I$22="Jā",IFERROR(IF(D58="Par pakalpojumu",F58,IF(D58="Par periodu",H58/$L$27*$M$27,"")),""),"")</f>
        <v/>
      </c>
      <c r="N58" s="40"/>
      <c r="O58" s="40"/>
      <c r="P58" s="40"/>
      <c r="Q58" s="40"/>
      <c r="R58" s="40"/>
      <c r="S58" s="40"/>
      <c r="T58" s="40"/>
    </row>
    <row r="59" spans="2:20" ht="15.6" hidden="1" outlineLevel="2" x14ac:dyDescent="0.3">
      <c r="B59" s="109">
        <v>29</v>
      </c>
      <c r="C59" s="237"/>
      <c r="D59" s="238"/>
      <c r="E59" s="218"/>
      <c r="F59" s="217"/>
      <c r="G59" s="182"/>
      <c r="H59" s="56">
        <f t="shared" si="0"/>
        <v>0</v>
      </c>
      <c r="I59" s="30" t="str">
        <f>IF('Cenas aprēķins'!$E$22="Jā",IFERROR(IF(D59="Par periodu",H59/$L$27,IF(D59="Par pakalpojumu",F59/$M$27,"")),""),"")</f>
        <v/>
      </c>
      <c r="J59" s="30" t="str">
        <f>IF('Cenas aprēķins'!$F$22="Jā",IFERROR(IF('Preču izmaksas'!D59="Par pakalpojumu",0,IF('Preču izmaksas'!D59="Par periodu",'Preču izmaksas'!H59/'Preču izmaksas'!$L$27*'Preču izmaksas'!$J$27,"")),""),"")</f>
        <v/>
      </c>
      <c r="K59" s="30" t="str">
        <f>IF('Cenas aprēķins'!$G$22="Jā",IFERROR(IF(D59="Par pakalpojumu",0,IF(D59="Par periodu",H59/'Vispārīgā informācija'!$D$41,"")),""),"")</f>
        <v/>
      </c>
      <c r="L59" s="30" t="str">
        <f>IF('Cenas aprēķins'!$H$22="Jā",IFERROR(IF(D59="Par pakalpojumu",F59*G59,IF(D59="Par periodu",F59*G59,"")),""),"")</f>
        <v/>
      </c>
      <c r="M59" s="31" t="str">
        <f>IF('Cenas aprēķins'!$I$22="Jā",IFERROR(IF(D59="Par pakalpojumu",F59,IF(D59="Par periodu",H59/$L$27*$M$27,"")),""),"")</f>
        <v/>
      </c>
      <c r="N59" s="40"/>
      <c r="O59" s="40"/>
      <c r="P59" s="40"/>
      <c r="Q59" s="40"/>
      <c r="R59" s="40"/>
      <c r="S59" s="40"/>
      <c r="T59" s="40"/>
    </row>
    <row r="60" spans="2:20" ht="15.6" outlineLevel="1" collapsed="1" x14ac:dyDescent="0.3">
      <c r="B60" s="109">
        <v>30</v>
      </c>
      <c r="C60" s="237"/>
      <c r="D60" s="238"/>
      <c r="E60" s="218"/>
      <c r="F60" s="217"/>
      <c r="G60" s="182"/>
      <c r="H60" s="56">
        <f t="shared" si="0"/>
        <v>0</v>
      </c>
      <c r="I60" s="30" t="str">
        <f>IF('Cenas aprēķins'!$E$22="Jā",IFERROR(IF(D60="Par periodu",H60/$L$27,IF(D60="Par pakalpojumu",F60/$M$27,"")),""),"")</f>
        <v/>
      </c>
      <c r="J60" s="30" t="str">
        <f>IF('Cenas aprēķins'!$F$22="Jā",IFERROR(IF('Preču izmaksas'!D60="Par pakalpojumu",0,IF('Preču izmaksas'!D60="Par periodu",'Preču izmaksas'!H60/'Preču izmaksas'!$L$27*'Preču izmaksas'!$J$27,"")),""),"")</f>
        <v/>
      </c>
      <c r="K60" s="30" t="str">
        <f>IF('Cenas aprēķins'!$G$22="Jā",IFERROR(IF(D60="Par pakalpojumu",0,IF(D60="Par periodu",H60/'Vispārīgā informācija'!$D$41,"")),""),"")</f>
        <v/>
      </c>
      <c r="L60" s="30" t="str">
        <f>IF('Cenas aprēķins'!$H$22="Jā",IFERROR(IF(D60="Par pakalpojumu",F60*G60,IF(D60="Par periodu",F60*G60,"")),""),"")</f>
        <v/>
      </c>
      <c r="M60" s="31" t="str">
        <f>IF('Cenas aprēķins'!$I$22="Jā",IFERROR(IF(D60="Par pakalpojumu",F60,IF(D60="Par periodu",H60/$L$27*$M$27,"")),""),"")</f>
        <v/>
      </c>
      <c r="N60" s="40"/>
      <c r="O60" s="40"/>
      <c r="P60" s="40"/>
      <c r="Q60" s="40"/>
      <c r="R60" s="40"/>
      <c r="S60" s="40"/>
      <c r="T60" s="40"/>
    </row>
    <row r="61" spans="2:20" ht="15.6" hidden="1" outlineLevel="2" x14ac:dyDescent="0.3">
      <c r="B61" s="109">
        <v>31</v>
      </c>
      <c r="C61" s="237"/>
      <c r="D61" s="238"/>
      <c r="E61" s="218"/>
      <c r="F61" s="217"/>
      <c r="G61" s="182"/>
      <c r="H61" s="56">
        <f t="shared" si="0"/>
        <v>0</v>
      </c>
      <c r="I61" s="30" t="str">
        <f>IF('Cenas aprēķins'!$E$22="Jā",IFERROR(IF(D61="Par periodu",H61/$L$27,IF(D61="Par pakalpojumu",F61/$M$27,"")),""),"")</f>
        <v/>
      </c>
      <c r="J61" s="30" t="str">
        <f>IF('Cenas aprēķins'!$F$22="Jā",IFERROR(IF('Preču izmaksas'!D61="Par pakalpojumu",0,IF('Preču izmaksas'!D61="Par periodu",'Preču izmaksas'!H61/'Preču izmaksas'!$L$27*'Preču izmaksas'!$J$27,"")),""),"")</f>
        <v/>
      </c>
      <c r="K61" s="30" t="str">
        <f>IF('Cenas aprēķins'!$G$22="Jā",IFERROR(IF(D61="Par pakalpojumu",0,IF(D61="Par periodu",H61/'Vispārīgā informācija'!$D$41,"")),""),"")</f>
        <v/>
      </c>
      <c r="L61" s="30" t="str">
        <f>IF('Cenas aprēķins'!$H$22="Jā",IFERROR(IF(D61="Par pakalpojumu",F61*G61,IF(D61="Par periodu",F61*G61,"")),""),"")</f>
        <v/>
      </c>
      <c r="M61" s="31" t="str">
        <f>IF('Cenas aprēķins'!$I$22="Jā",IFERROR(IF(D61="Par pakalpojumu",F61,IF(D61="Par periodu",H61/$L$27*$M$27,"")),""),"")</f>
        <v/>
      </c>
      <c r="N61" s="40"/>
      <c r="O61" s="40"/>
      <c r="P61" s="40"/>
      <c r="Q61" s="40"/>
      <c r="R61" s="40"/>
      <c r="S61" s="40"/>
      <c r="T61" s="40"/>
    </row>
    <row r="62" spans="2:20" ht="15.6" hidden="1" outlineLevel="2" x14ac:dyDescent="0.3">
      <c r="B62" s="109">
        <v>32</v>
      </c>
      <c r="C62" s="237"/>
      <c r="D62" s="238"/>
      <c r="E62" s="218"/>
      <c r="F62" s="217"/>
      <c r="G62" s="182"/>
      <c r="H62" s="56">
        <f t="shared" si="0"/>
        <v>0</v>
      </c>
      <c r="I62" s="30" t="str">
        <f>IF('Cenas aprēķins'!$E$22="Jā",IFERROR(IF(D62="Par periodu",H62/$L$27,IF(D62="Par pakalpojumu",F62/$M$27,"")),""),"")</f>
        <v/>
      </c>
      <c r="J62" s="30" t="str">
        <f>IF('Cenas aprēķins'!$F$22="Jā",IFERROR(IF('Preču izmaksas'!D62="Par pakalpojumu",0,IF('Preču izmaksas'!D62="Par periodu",'Preču izmaksas'!H62/'Preču izmaksas'!$L$27*'Preču izmaksas'!$J$27,"")),""),"")</f>
        <v/>
      </c>
      <c r="K62" s="30" t="str">
        <f>IF('Cenas aprēķins'!$G$22="Jā",IFERROR(IF(D62="Par pakalpojumu",0,IF(D62="Par periodu",H62/'Vispārīgā informācija'!$D$41,"")),""),"")</f>
        <v/>
      </c>
      <c r="L62" s="30" t="str">
        <f>IF('Cenas aprēķins'!$H$22="Jā",IFERROR(IF(D62="Par pakalpojumu",F62*G62,IF(D62="Par periodu",F62*G62,"")),""),"")</f>
        <v/>
      </c>
      <c r="M62" s="31" t="str">
        <f>IF('Cenas aprēķins'!$I$22="Jā",IFERROR(IF(D62="Par pakalpojumu",F62,IF(D62="Par periodu",H62/$L$27*$M$27,"")),""),"")</f>
        <v/>
      </c>
      <c r="N62" s="40"/>
      <c r="O62" s="40"/>
      <c r="P62" s="40"/>
      <c r="Q62" s="40"/>
      <c r="R62" s="40"/>
      <c r="S62" s="40"/>
      <c r="T62" s="40"/>
    </row>
    <row r="63" spans="2:20" ht="15.6" hidden="1" outlineLevel="2" x14ac:dyDescent="0.3">
      <c r="B63" s="109">
        <v>33</v>
      </c>
      <c r="C63" s="237"/>
      <c r="D63" s="238"/>
      <c r="E63" s="218"/>
      <c r="F63" s="217"/>
      <c r="G63" s="182"/>
      <c r="H63" s="56">
        <f t="shared" si="0"/>
        <v>0</v>
      </c>
      <c r="I63" s="30" t="str">
        <f>IF('Cenas aprēķins'!$E$22="Jā",IFERROR(IF(D63="Par periodu",H63/$L$27,IF(D63="Par pakalpojumu",F63/$M$27,"")),""),"")</f>
        <v/>
      </c>
      <c r="J63" s="30" t="str">
        <f>IF('Cenas aprēķins'!$F$22="Jā",IFERROR(IF('Preču izmaksas'!D63="Par pakalpojumu",0,IF('Preču izmaksas'!D63="Par periodu",'Preču izmaksas'!H63/'Preču izmaksas'!$L$27*'Preču izmaksas'!$J$27,"")),""),"")</f>
        <v/>
      </c>
      <c r="K63" s="30" t="str">
        <f>IF('Cenas aprēķins'!$G$22="Jā",IFERROR(IF(D63="Par pakalpojumu",0,IF(D63="Par periodu",H63/'Vispārīgā informācija'!$D$41,"")),""),"")</f>
        <v/>
      </c>
      <c r="L63" s="30" t="str">
        <f>IF('Cenas aprēķins'!$H$22="Jā",IFERROR(IF(D63="Par pakalpojumu",F63*G63,IF(D63="Par periodu",F63*G63,"")),""),"")</f>
        <v/>
      </c>
      <c r="M63" s="31" t="str">
        <f>IF('Cenas aprēķins'!$I$22="Jā",IFERROR(IF(D63="Par pakalpojumu",F63,IF(D63="Par periodu",H63/$L$27*$M$27,"")),""),"")</f>
        <v/>
      </c>
      <c r="N63" s="40"/>
      <c r="O63" s="40"/>
      <c r="P63" s="40"/>
      <c r="Q63" s="40"/>
      <c r="R63" s="40"/>
      <c r="S63" s="40"/>
      <c r="T63" s="40"/>
    </row>
    <row r="64" spans="2:20" ht="15.6" hidden="1" outlineLevel="2" x14ac:dyDescent="0.3">
      <c r="B64" s="109">
        <v>34</v>
      </c>
      <c r="C64" s="237"/>
      <c r="D64" s="238"/>
      <c r="E64" s="218"/>
      <c r="F64" s="217"/>
      <c r="G64" s="182"/>
      <c r="H64" s="56">
        <f t="shared" si="0"/>
        <v>0</v>
      </c>
      <c r="I64" s="30" t="str">
        <f>IF('Cenas aprēķins'!$E$22="Jā",IFERROR(IF(D64="Par periodu",H64/$L$27,IF(D64="Par pakalpojumu",F64/$M$27,"")),""),"")</f>
        <v/>
      </c>
      <c r="J64" s="30" t="str">
        <f>IF('Cenas aprēķins'!$F$22="Jā",IFERROR(IF('Preču izmaksas'!D64="Par pakalpojumu",0,IF('Preču izmaksas'!D64="Par periodu",'Preču izmaksas'!H64/'Preču izmaksas'!$L$27*'Preču izmaksas'!$J$27,"")),""),"")</f>
        <v/>
      </c>
      <c r="K64" s="30" t="str">
        <f>IF('Cenas aprēķins'!$G$22="Jā",IFERROR(IF(D64="Par pakalpojumu",0,IF(D64="Par periodu",H64/'Vispārīgā informācija'!$D$41,"")),""),"")</f>
        <v/>
      </c>
      <c r="L64" s="30" t="str">
        <f>IF('Cenas aprēķins'!$H$22="Jā",IFERROR(IF(D64="Par pakalpojumu",F64*G64,IF(D64="Par periodu",F64*G64,"")),""),"")</f>
        <v/>
      </c>
      <c r="M64" s="31" t="str">
        <f>IF('Cenas aprēķins'!$I$22="Jā",IFERROR(IF(D64="Par pakalpojumu",F64,IF(D64="Par periodu",H64/$L$27*$M$27,"")),""),"")</f>
        <v/>
      </c>
      <c r="N64" s="40"/>
      <c r="O64" s="40"/>
      <c r="P64" s="40"/>
      <c r="Q64" s="40"/>
      <c r="R64" s="40"/>
      <c r="S64" s="40"/>
      <c r="T64" s="40"/>
    </row>
    <row r="65" spans="2:20" ht="15.6" hidden="1" outlineLevel="2" x14ac:dyDescent="0.3">
      <c r="B65" s="109">
        <v>35</v>
      </c>
      <c r="C65" s="237"/>
      <c r="D65" s="238"/>
      <c r="E65" s="218"/>
      <c r="F65" s="217"/>
      <c r="G65" s="182"/>
      <c r="H65" s="56">
        <f t="shared" si="0"/>
        <v>0</v>
      </c>
      <c r="I65" s="30" t="str">
        <f>IF('Cenas aprēķins'!$E$22="Jā",IFERROR(IF(D65="Par periodu",H65/$L$27,IF(D65="Par pakalpojumu",F65/$M$27,"")),""),"")</f>
        <v/>
      </c>
      <c r="J65" s="30" t="str">
        <f>IF('Cenas aprēķins'!$F$22="Jā",IFERROR(IF('Preču izmaksas'!D65="Par pakalpojumu",0,IF('Preču izmaksas'!D65="Par periodu",'Preču izmaksas'!H65/'Preču izmaksas'!$L$27*'Preču izmaksas'!$J$27,"")),""),"")</f>
        <v/>
      </c>
      <c r="K65" s="30" t="str">
        <f>IF('Cenas aprēķins'!$G$22="Jā",IFERROR(IF(D65="Par pakalpojumu",0,IF(D65="Par periodu",H65/'Vispārīgā informācija'!$D$41,"")),""),"")</f>
        <v/>
      </c>
      <c r="L65" s="30" t="str">
        <f>IF('Cenas aprēķins'!$H$22="Jā",IFERROR(IF(D65="Par pakalpojumu",F65*G65,IF(D65="Par periodu",F65*G65,"")),""),"")</f>
        <v/>
      </c>
      <c r="M65" s="31" t="str">
        <f>IF('Cenas aprēķins'!$I$22="Jā",IFERROR(IF(D65="Par pakalpojumu",F65,IF(D65="Par periodu",H65/$L$27*$M$27,"")),""),"")</f>
        <v/>
      </c>
      <c r="N65" s="40"/>
      <c r="O65" s="40"/>
      <c r="P65" s="40"/>
      <c r="Q65" s="40"/>
      <c r="R65" s="40"/>
      <c r="S65" s="40"/>
      <c r="T65" s="40"/>
    </row>
    <row r="66" spans="2:20" ht="15.6" hidden="1" outlineLevel="2" x14ac:dyDescent="0.3">
      <c r="B66" s="109">
        <v>36</v>
      </c>
      <c r="C66" s="237"/>
      <c r="D66" s="238"/>
      <c r="E66" s="218"/>
      <c r="F66" s="217"/>
      <c r="G66" s="182"/>
      <c r="H66" s="56">
        <f t="shared" si="0"/>
        <v>0</v>
      </c>
      <c r="I66" s="30" t="str">
        <f>IF('Cenas aprēķins'!$E$22="Jā",IFERROR(IF(D66="Par periodu",H66/$L$27,IF(D66="Par pakalpojumu",F66/$M$27,"")),""),"")</f>
        <v/>
      </c>
      <c r="J66" s="30" t="str">
        <f>IF('Cenas aprēķins'!$F$22="Jā",IFERROR(IF('Preču izmaksas'!D66="Par pakalpojumu",0,IF('Preču izmaksas'!D66="Par periodu",'Preču izmaksas'!H66/'Preču izmaksas'!$L$27*'Preču izmaksas'!$J$27,"")),""),"")</f>
        <v/>
      </c>
      <c r="K66" s="30" t="str">
        <f>IF('Cenas aprēķins'!$G$22="Jā",IFERROR(IF(D66="Par pakalpojumu",0,IF(D66="Par periodu",H66/'Vispārīgā informācija'!$D$41,"")),""),"")</f>
        <v/>
      </c>
      <c r="L66" s="30" t="str">
        <f>IF('Cenas aprēķins'!$H$22="Jā",IFERROR(IF(D66="Par pakalpojumu",F66*G66,IF(D66="Par periodu",F66*G66,"")),""),"")</f>
        <v/>
      </c>
      <c r="M66" s="31" t="str">
        <f>IF('Cenas aprēķins'!$I$22="Jā",IFERROR(IF(D66="Par pakalpojumu",F66,IF(D66="Par periodu",H66/$L$27*$M$27,"")),""),"")</f>
        <v/>
      </c>
      <c r="N66" s="40"/>
      <c r="O66" s="40"/>
      <c r="P66" s="40"/>
      <c r="Q66" s="40"/>
      <c r="R66" s="40"/>
      <c r="S66" s="40"/>
      <c r="T66" s="40"/>
    </row>
    <row r="67" spans="2:20" ht="15.6" hidden="1" outlineLevel="2" x14ac:dyDescent="0.3">
      <c r="B67" s="109">
        <v>37</v>
      </c>
      <c r="C67" s="237"/>
      <c r="D67" s="238"/>
      <c r="E67" s="218"/>
      <c r="F67" s="217"/>
      <c r="G67" s="182"/>
      <c r="H67" s="56">
        <f t="shared" si="0"/>
        <v>0</v>
      </c>
      <c r="I67" s="30" t="str">
        <f>IF('Cenas aprēķins'!$E$22="Jā",IFERROR(IF(D67="Par periodu",H67/$L$27,IF(D67="Par pakalpojumu",F67/$M$27,"")),""),"")</f>
        <v/>
      </c>
      <c r="J67" s="30" t="str">
        <f>IF('Cenas aprēķins'!$F$22="Jā",IFERROR(IF('Preču izmaksas'!D67="Par pakalpojumu",0,IF('Preču izmaksas'!D67="Par periodu",'Preču izmaksas'!H67/'Preču izmaksas'!$L$27*'Preču izmaksas'!$J$27,"")),""),"")</f>
        <v/>
      </c>
      <c r="K67" s="30" t="str">
        <f>IF('Cenas aprēķins'!$G$22="Jā",IFERROR(IF(D67="Par pakalpojumu",0,IF(D67="Par periodu",H67/'Vispārīgā informācija'!$D$41,"")),""),"")</f>
        <v/>
      </c>
      <c r="L67" s="30" t="str">
        <f>IF('Cenas aprēķins'!$H$22="Jā",IFERROR(IF(D67="Par pakalpojumu",F67*G67,IF(D67="Par periodu",F67*G67,"")),""),"")</f>
        <v/>
      </c>
      <c r="M67" s="31" t="str">
        <f>IF('Cenas aprēķins'!$I$22="Jā",IFERROR(IF(D67="Par pakalpojumu",F67,IF(D67="Par periodu",H67/$L$27*$M$27,"")),""),"")</f>
        <v/>
      </c>
      <c r="N67" s="40"/>
      <c r="O67" s="40"/>
      <c r="P67" s="40"/>
      <c r="Q67" s="40"/>
      <c r="R67" s="40"/>
      <c r="S67" s="40"/>
      <c r="T67" s="40"/>
    </row>
    <row r="68" spans="2:20" ht="15.6" hidden="1" outlineLevel="2" x14ac:dyDescent="0.3">
      <c r="B68" s="109">
        <v>38</v>
      </c>
      <c r="C68" s="237"/>
      <c r="D68" s="238"/>
      <c r="E68" s="218"/>
      <c r="F68" s="217"/>
      <c r="G68" s="182"/>
      <c r="H68" s="56">
        <f t="shared" si="0"/>
        <v>0</v>
      </c>
      <c r="I68" s="30" t="str">
        <f>IF('Cenas aprēķins'!$E$22="Jā",IFERROR(IF(D68="Par periodu",H68/$L$27,IF(D68="Par pakalpojumu",F68/$M$27,"")),""),"")</f>
        <v/>
      </c>
      <c r="J68" s="30" t="str">
        <f>IF('Cenas aprēķins'!$F$22="Jā",IFERROR(IF('Preču izmaksas'!D68="Par pakalpojumu",0,IF('Preču izmaksas'!D68="Par periodu",'Preču izmaksas'!H68/'Preču izmaksas'!$L$27*'Preču izmaksas'!$J$27,"")),""),"")</f>
        <v/>
      </c>
      <c r="K68" s="30" t="str">
        <f>IF('Cenas aprēķins'!$G$22="Jā",IFERROR(IF(D68="Par pakalpojumu",0,IF(D68="Par periodu",H68/'Vispārīgā informācija'!$D$41,"")),""),"")</f>
        <v/>
      </c>
      <c r="L68" s="30" t="str">
        <f>IF('Cenas aprēķins'!$H$22="Jā",IFERROR(IF(D68="Par pakalpojumu",F68*G68,IF(D68="Par periodu",F68*G68,"")),""),"")</f>
        <v/>
      </c>
      <c r="M68" s="31" t="str">
        <f>IF('Cenas aprēķins'!$I$22="Jā",IFERROR(IF(D68="Par pakalpojumu",F68,IF(D68="Par periodu",H68/$L$27*$M$27,"")),""),"")</f>
        <v/>
      </c>
      <c r="N68" s="40"/>
      <c r="O68" s="40"/>
      <c r="P68" s="40"/>
      <c r="Q68" s="40"/>
      <c r="R68" s="40"/>
      <c r="S68" s="40"/>
      <c r="T68" s="40"/>
    </row>
    <row r="69" spans="2:20" ht="15.6" hidden="1" outlineLevel="2" x14ac:dyDescent="0.3">
      <c r="B69" s="109">
        <v>39</v>
      </c>
      <c r="C69" s="237"/>
      <c r="D69" s="238"/>
      <c r="E69" s="218"/>
      <c r="F69" s="217"/>
      <c r="G69" s="182"/>
      <c r="H69" s="56">
        <f t="shared" si="0"/>
        <v>0</v>
      </c>
      <c r="I69" s="30" t="str">
        <f>IF('Cenas aprēķins'!$E$22="Jā",IFERROR(IF(D69="Par periodu",H69/$L$27,IF(D69="Par pakalpojumu",F69/$M$27,"")),""),"")</f>
        <v/>
      </c>
      <c r="J69" s="30" t="str">
        <f>IF('Cenas aprēķins'!$F$22="Jā",IFERROR(IF('Preču izmaksas'!D69="Par pakalpojumu",0,IF('Preču izmaksas'!D69="Par periodu",'Preču izmaksas'!H69/'Preču izmaksas'!$L$27*'Preču izmaksas'!$J$27,"")),""),"")</f>
        <v/>
      </c>
      <c r="K69" s="30" t="str">
        <f>IF('Cenas aprēķins'!$G$22="Jā",IFERROR(IF(D69="Par pakalpojumu",0,IF(D69="Par periodu",H69/'Vispārīgā informācija'!$D$41,"")),""),"")</f>
        <v/>
      </c>
      <c r="L69" s="30" t="str">
        <f>IF('Cenas aprēķins'!$H$22="Jā",IFERROR(IF(D69="Par pakalpojumu",F69*G69,IF(D69="Par periodu",F69*G69,"")),""),"")</f>
        <v/>
      </c>
      <c r="M69" s="31" t="str">
        <f>IF('Cenas aprēķins'!$I$22="Jā",IFERROR(IF(D69="Par pakalpojumu",F69,IF(D69="Par periodu",H69/$L$27*$M$27,"")),""),"")</f>
        <v/>
      </c>
      <c r="N69" s="40"/>
      <c r="O69" s="40"/>
      <c r="P69" s="40"/>
      <c r="Q69" s="40"/>
      <c r="R69" s="40"/>
      <c r="S69" s="40"/>
      <c r="T69" s="40"/>
    </row>
    <row r="70" spans="2:20" ht="15.6" outlineLevel="1" collapsed="1" x14ac:dyDescent="0.3">
      <c r="B70" s="109">
        <v>40</v>
      </c>
      <c r="C70" s="237"/>
      <c r="D70" s="238"/>
      <c r="E70" s="218"/>
      <c r="F70" s="217"/>
      <c r="G70" s="182"/>
      <c r="H70" s="56">
        <f t="shared" si="0"/>
        <v>0</v>
      </c>
      <c r="I70" s="30" t="str">
        <f>IF('Cenas aprēķins'!$E$22="Jā",IFERROR(IF(D70="Par periodu",H70/$L$27,IF(D70="Par pakalpojumu",F70/$M$27,"")),""),"")</f>
        <v/>
      </c>
      <c r="J70" s="30" t="str">
        <f>IF('Cenas aprēķins'!$F$22="Jā",IFERROR(IF('Preču izmaksas'!D70="Par pakalpojumu",0,IF('Preču izmaksas'!D70="Par periodu",'Preču izmaksas'!H70/'Preču izmaksas'!$L$27*'Preču izmaksas'!$J$27,"")),""),"")</f>
        <v/>
      </c>
      <c r="K70" s="30" t="str">
        <f>IF('Cenas aprēķins'!$G$22="Jā",IFERROR(IF(D70="Par pakalpojumu",0,IF(D70="Par periodu",H70/'Vispārīgā informācija'!$D$41,"")),""),"")</f>
        <v/>
      </c>
      <c r="L70" s="30" t="str">
        <f>IF('Cenas aprēķins'!$H$22="Jā",IFERROR(IF(D70="Par pakalpojumu",F70*G70,IF(D70="Par periodu",F70*G70,"")),""),"")</f>
        <v/>
      </c>
      <c r="M70" s="31" t="str">
        <f>IF('Cenas aprēķins'!$I$22="Jā",IFERROR(IF(D70="Par pakalpojumu",F70,IF(D70="Par periodu",H70/$L$27*$M$27,"")),""),"")</f>
        <v/>
      </c>
      <c r="N70" s="40"/>
      <c r="O70" s="40"/>
      <c r="P70" s="40"/>
      <c r="Q70" s="40"/>
      <c r="R70" s="40"/>
      <c r="S70" s="40"/>
      <c r="T70" s="40"/>
    </row>
    <row r="71" spans="2:20" ht="15.6" hidden="1" outlineLevel="2" x14ac:dyDescent="0.3">
      <c r="B71" s="109">
        <v>41</v>
      </c>
      <c r="C71" s="237"/>
      <c r="D71" s="238"/>
      <c r="E71" s="218"/>
      <c r="F71" s="217"/>
      <c r="G71" s="182"/>
      <c r="H71" s="56">
        <f t="shared" si="0"/>
        <v>0</v>
      </c>
      <c r="I71" s="30" t="str">
        <f>IF('Cenas aprēķins'!$E$22="Jā",IFERROR(IF(D71="Par periodu",H71/$L$27,IF(D71="Par pakalpojumu",F71/$M$27,"")),""),"")</f>
        <v/>
      </c>
      <c r="J71" s="30" t="str">
        <f>IF('Cenas aprēķins'!$F$22="Jā",IFERROR(IF('Preču izmaksas'!D71="Par pakalpojumu",0,IF('Preču izmaksas'!D71="Par periodu",'Preču izmaksas'!H71/'Preču izmaksas'!$L$27*'Preču izmaksas'!$J$27,"")),""),"")</f>
        <v/>
      </c>
      <c r="K71" s="30" t="str">
        <f>IF('Cenas aprēķins'!$G$22="Jā",IFERROR(IF(D71="Par pakalpojumu",0,IF(D71="Par periodu",H71/'Vispārīgā informācija'!$D$41,"")),""),"")</f>
        <v/>
      </c>
      <c r="L71" s="30" t="str">
        <f>IF('Cenas aprēķins'!$H$22="Jā",IFERROR(IF(D71="Par pakalpojumu",F71*G71,IF(D71="Par periodu",F71*G71,"")),""),"")</f>
        <v/>
      </c>
      <c r="M71" s="31" t="str">
        <f>IF('Cenas aprēķins'!$I$22="Jā",IFERROR(IF(D71="Par pakalpojumu",F71,IF(D71="Par periodu",H71/$L$27*$M$27,"")),""),"")</f>
        <v/>
      </c>
      <c r="N71" s="40"/>
      <c r="O71" s="40"/>
      <c r="P71" s="40"/>
      <c r="Q71" s="40"/>
      <c r="R71" s="40"/>
      <c r="S71" s="40"/>
      <c r="T71" s="40"/>
    </row>
    <row r="72" spans="2:20" ht="15.6" hidden="1" outlineLevel="2" x14ac:dyDescent="0.3">
      <c r="B72" s="109">
        <v>42</v>
      </c>
      <c r="C72" s="237"/>
      <c r="D72" s="238"/>
      <c r="E72" s="218"/>
      <c r="F72" s="217"/>
      <c r="G72" s="182"/>
      <c r="H72" s="56">
        <f t="shared" si="0"/>
        <v>0</v>
      </c>
      <c r="I72" s="30" t="str">
        <f>IF('Cenas aprēķins'!$E$22="Jā",IFERROR(IF(D72="Par periodu",H72/$L$27,IF(D72="Par pakalpojumu",F72/$M$27,"")),""),"")</f>
        <v/>
      </c>
      <c r="J72" s="30" t="str">
        <f>IF('Cenas aprēķins'!$F$22="Jā",IFERROR(IF('Preču izmaksas'!D72="Par pakalpojumu",0,IF('Preču izmaksas'!D72="Par periodu",'Preču izmaksas'!H72/'Preču izmaksas'!$L$27*'Preču izmaksas'!$J$27,"")),""),"")</f>
        <v/>
      </c>
      <c r="K72" s="30" t="str">
        <f>IF('Cenas aprēķins'!$G$22="Jā",IFERROR(IF(D72="Par pakalpojumu",0,IF(D72="Par periodu",H72/'Vispārīgā informācija'!$D$41,"")),""),"")</f>
        <v/>
      </c>
      <c r="L72" s="30" t="str">
        <f>IF('Cenas aprēķins'!$H$22="Jā",IFERROR(IF(D72="Par pakalpojumu",F72*G72,IF(D72="Par periodu",F72*G72,"")),""),"")</f>
        <v/>
      </c>
      <c r="M72" s="31" t="str">
        <f>IF('Cenas aprēķins'!$I$22="Jā",IFERROR(IF(D72="Par pakalpojumu",F72,IF(D72="Par periodu",H72/$L$27*$M$27,"")),""),"")</f>
        <v/>
      </c>
      <c r="N72" s="40"/>
      <c r="O72" s="40"/>
      <c r="P72" s="40"/>
      <c r="Q72" s="40"/>
      <c r="R72" s="40"/>
      <c r="S72" s="40"/>
      <c r="T72" s="40"/>
    </row>
    <row r="73" spans="2:20" ht="15.6" hidden="1" outlineLevel="2" x14ac:dyDescent="0.3">
      <c r="B73" s="109">
        <v>43</v>
      </c>
      <c r="C73" s="237"/>
      <c r="D73" s="238"/>
      <c r="E73" s="218"/>
      <c r="F73" s="217"/>
      <c r="G73" s="182"/>
      <c r="H73" s="56">
        <f t="shared" si="0"/>
        <v>0</v>
      </c>
      <c r="I73" s="30" t="str">
        <f>IF('Cenas aprēķins'!$E$22="Jā",IFERROR(IF(D73="Par periodu",H73/$L$27,IF(D73="Par pakalpojumu",F73/$M$27,"")),""),"")</f>
        <v/>
      </c>
      <c r="J73" s="30" t="str">
        <f>IF('Cenas aprēķins'!$F$22="Jā",IFERROR(IF('Preču izmaksas'!D73="Par pakalpojumu",0,IF('Preču izmaksas'!D73="Par periodu",'Preču izmaksas'!H73/'Preču izmaksas'!$L$27*'Preču izmaksas'!$J$27,"")),""),"")</f>
        <v/>
      </c>
      <c r="K73" s="30" t="str">
        <f>IF('Cenas aprēķins'!$G$22="Jā",IFERROR(IF(D73="Par pakalpojumu",0,IF(D73="Par periodu",H73/'Vispārīgā informācija'!$D$41,"")),""),"")</f>
        <v/>
      </c>
      <c r="L73" s="30" t="str">
        <f>IF('Cenas aprēķins'!$H$22="Jā",IFERROR(IF(D73="Par pakalpojumu",F73*G73,IF(D73="Par periodu",F73*G73,"")),""),"")</f>
        <v/>
      </c>
      <c r="M73" s="31" t="str">
        <f>IF('Cenas aprēķins'!$I$22="Jā",IFERROR(IF(D73="Par pakalpojumu",F73,IF(D73="Par periodu",H73/$L$27*$M$27,"")),""),"")</f>
        <v/>
      </c>
      <c r="N73" s="40"/>
      <c r="O73" s="40"/>
      <c r="P73" s="40"/>
      <c r="Q73" s="40"/>
      <c r="R73" s="40"/>
      <c r="S73" s="40"/>
      <c r="T73" s="40"/>
    </row>
    <row r="74" spans="2:20" ht="15.6" hidden="1" outlineLevel="2" x14ac:dyDescent="0.3">
      <c r="B74" s="109">
        <v>44</v>
      </c>
      <c r="C74" s="237"/>
      <c r="D74" s="238"/>
      <c r="E74" s="218"/>
      <c r="F74" s="217"/>
      <c r="G74" s="182"/>
      <c r="H74" s="56">
        <f t="shared" si="0"/>
        <v>0</v>
      </c>
      <c r="I74" s="30" t="str">
        <f>IF('Cenas aprēķins'!$E$22="Jā",IFERROR(IF(D74="Par periodu",H74/$L$27,IF(D74="Par pakalpojumu",F74/$M$27,"")),""),"")</f>
        <v/>
      </c>
      <c r="J74" s="30" t="str">
        <f>IF('Cenas aprēķins'!$F$22="Jā",IFERROR(IF('Preču izmaksas'!D74="Par pakalpojumu",0,IF('Preču izmaksas'!D74="Par periodu",'Preču izmaksas'!H74/'Preču izmaksas'!$L$27*'Preču izmaksas'!$J$27,"")),""),"")</f>
        <v/>
      </c>
      <c r="K74" s="30" t="str">
        <f>IF('Cenas aprēķins'!$G$22="Jā",IFERROR(IF(D74="Par pakalpojumu",0,IF(D74="Par periodu",H74/'Vispārīgā informācija'!$D$41,"")),""),"")</f>
        <v/>
      </c>
      <c r="L74" s="30" t="str">
        <f>IF('Cenas aprēķins'!$H$22="Jā",IFERROR(IF(D74="Par pakalpojumu",F74*G74,IF(D74="Par periodu",F74*G74,"")),""),"")</f>
        <v/>
      </c>
      <c r="M74" s="31" t="str">
        <f>IF('Cenas aprēķins'!$I$22="Jā",IFERROR(IF(D74="Par pakalpojumu",F74,IF(D74="Par periodu",H74/$L$27*$M$27,"")),""),"")</f>
        <v/>
      </c>
      <c r="N74" s="40"/>
      <c r="O74" s="40"/>
      <c r="P74" s="40"/>
      <c r="Q74" s="40"/>
      <c r="R74" s="40"/>
      <c r="S74" s="40"/>
      <c r="T74" s="40"/>
    </row>
    <row r="75" spans="2:20" ht="15.6" hidden="1" outlineLevel="2" x14ac:dyDescent="0.3">
      <c r="B75" s="109">
        <v>45</v>
      </c>
      <c r="C75" s="237"/>
      <c r="D75" s="238"/>
      <c r="E75" s="218"/>
      <c r="F75" s="217"/>
      <c r="G75" s="182"/>
      <c r="H75" s="56">
        <f t="shared" si="0"/>
        <v>0</v>
      </c>
      <c r="I75" s="30" t="str">
        <f>IF('Cenas aprēķins'!$E$22="Jā",IFERROR(IF(D75="Par periodu",H75/$L$27,IF(D75="Par pakalpojumu",F75/$M$27,"")),""),"")</f>
        <v/>
      </c>
      <c r="J75" s="30" t="str">
        <f>IF('Cenas aprēķins'!$F$22="Jā",IFERROR(IF('Preču izmaksas'!D75="Par pakalpojumu",0,IF('Preču izmaksas'!D75="Par periodu",'Preču izmaksas'!H75/'Preču izmaksas'!$L$27*'Preču izmaksas'!$J$27,"")),""),"")</f>
        <v/>
      </c>
      <c r="K75" s="30" t="str">
        <f>IF('Cenas aprēķins'!$G$22="Jā",IFERROR(IF(D75="Par pakalpojumu",0,IF(D75="Par periodu",H75/'Vispārīgā informācija'!$D$41,"")),""),"")</f>
        <v/>
      </c>
      <c r="L75" s="30" t="str">
        <f>IF('Cenas aprēķins'!$H$22="Jā",IFERROR(IF(D75="Par pakalpojumu",F75*G75,IF(D75="Par periodu",F75*G75,"")),""),"")</f>
        <v/>
      </c>
      <c r="M75" s="31" t="str">
        <f>IF('Cenas aprēķins'!$I$22="Jā",IFERROR(IF(D75="Par pakalpojumu",F75,IF(D75="Par periodu",H75/$L$27*$M$27,"")),""),"")</f>
        <v/>
      </c>
      <c r="N75" s="40"/>
      <c r="O75" s="40"/>
      <c r="P75" s="40"/>
      <c r="Q75" s="40"/>
      <c r="R75" s="40"/>
      <c r="S75" s="40"/>
      <c r="T75" s="40"/>
    </row>
    <row r="76" spans="2:20" ht="15.6" hidden="1" outlineLevel="2" x14ac:dyDescent="0.3">
      <c r="B76" s="109">
        <v>46</v>
      </c>
      <c r="C76" s="237"/>
      <c r="D76" s="238"/>
      <c r="E76" s="218"/>
      <c r="F76" s="217"/>
      <c r="G76" s="182"/>
      <c r="H76" s="56">
        <f t="shared" si="0"/>
        <v>0</v>
      </c>
      <c r="I76" s="30" t="str">
        <f>IF('Cenas aprēķins'!$E$22="Jā",IFERROR(IF(D76="Par periodu",H76/$L$27,IF(D76="Par pakalpojumu",F76/$M$27,"")),""),"")</f>
        <v/>
      </c>
      <c r="J76" s="30" t="str">
        <f>IF('Cenas aprēķins'!$F$22="Jā",IFERROR(IF('Preču izmaksas'!D76="Par pakalpojumu",0,IF('Preču izmaksas'!D76="Par periodu",'Preču izmaksas'!H76/'Preču izmaksas'!$L$27*'Preču izmaksas'!$J$27,"")),""),"")</f>
        <v/>
      </c>
      <c r="K76" s="30" t="str">
        <f>IF('Cenas aprēķins'!$G$22="Jā",IFERROR(IF(D76="Par pakalpojumu",0,IF(D76="Par periodu",H76/'Vispārīgā informācija'!$D$41,"")),""),"")</f>
        <v/>
      </c>
      <c r="L76" s="30" t="str">
        <f>IF('Cenas aprēķins'!$H$22="Jā",IFERROR(IF(D76="Par pakalpojumu",F76*G76,IF(D76="Par periodu",F76*G76,"")),""),"")</f>
        <v/>
      </c>
      <c r="M76" s="31" t="str">
        <f>IF('Cenas aprēķins'!$I$22="Jā",IFERROR(IF(D76="Par pakalpojumu",F76,IF(D76="Par periodu",H76/$L$27*$M$27,"")),""),"")</f>
        <v/>
      </c>
      <c r="N76" s="40"/>
      <c r="O76" s="40"/>
      <c r="P76" s="40"/>
      <c r="Q76" s="40"/>
      <c r="R76" s="40"/>
      <c r="S76" s="40"/>
      <c r="T76" s="40"/>
    </row>
    <row r="77" spans="2:20" ht="15.6" hidden="1" outlineLevel="2" x14ac:dyDescent="0.3">
      <c r="B77" s="109">
        <v>47</v>
      </c>
      <c r="C77" s="237"/>
      <c r="D77" s="238"/>
      <c r="E77" s="218"/>
      <c r="F77" s="217"/>
      <c r="G77" s="182"/>
      <c r="H77" s="56">
        <f t="shared" si="0"/>
        <v>0</v>
      </c>
      <c r="I77" s="30" t="str">
        <f>IF('Cenas aprēķins'!$E$22="Jā",IFERROR(IF(D77="Par periodu",H77/$L$27,IF(D77="Par pakalpojumu",F77/$M$27,"")),""),"")</f>
        <v/>
      </c>
      <c r="J77" s="30" t="str">
        <f>IF('Cenas aprēķins'!$F$22="Jā",IFERROR(IF('Preču izmaksas'!D77="Par pakalpojumu",0,IF('Preču izmaksas'!D77="Par periodu",'Preču izmaksas'!H77/'Preču izmaksas'!$L$27*'Preču izmaksas'!$J$27,"")),""),"")</f>
        <v/>
      </c>
      <c r="K77" s="30" t="str">
        <f>IF('Cenas aprēķins'!$G$22="Jā",IFERROR(IF(D77="Par pakalpojumu",0,IF(D77="Par periodu",H77/'Vispārīgā informācija'!$D$41,"")),""),"")</f>
        <v/>
      </c>
      <c r="L77" s="30" t="str">
        <f>IF('Cenas aprēķins'!$H$22="Jā",IFERROR(IF(D77="Par pakalpojumu",F77*G77,IF(D77="Par periodu",F77*G77,"")),""),"")</f>
        <v/>
      </c>
      <c r="M77" s="31" t="str">
        <f>IF('Cenas aprēķins'!$I$22="Jā",IFERROR(IF(D77="Par pakalpojumu",F77,IF(D77="Par periodu",H77/$L$27*$M$27,"")),""),"")</f>
        <v/>
      </c>
      <c r="N77" s="40"/>
      <c r="O77" s="40"/>
      <c r="P77" s="40"/>
      <c r="Q77" s="40"/>
      <c r="R77" s="40"/>
      <c r="S77" s="40"/>
      <c r="T77" s="40"/>
    </row>
    <row r="78" spans="2:20" ht="15.6" hidden="1" outlineLevel="2" x14ac:dyDescent="0.3">
      <c r="B78" s="109">
        <v>48</v>
      </c>
      <c r="C78" s="237"/>
      <c r="D78" s="238"/>
      <c r="E78" s="218"/>
      <c r="F78" s="217"/>
      <c r="G78" s="182"/>
      <c r="H78" s="56">
        <f t="shared" ref="H78" si="1">F78*G78</f>
        <v>0</v>
      </c>
      <c r="I78" s="30" t="str">
        <f>IF('Cenas aprēķins'!$E$22="Jā",IFERROR(IF(D78="Par periodu",H78/$L$27,IF(D78="Par pakalpojumu",F78/$M$27,"")),""),"")</f>
        <v/>
      </c>
      <c r="J78" s="30" t="str">
        <f>IF('Cenas aprēķins'!$F$22="Jā",IFERROR(IF('Preču izmaksas'!D78="Par pakalpojumu",0,IF('Preču izmaksas'!D78="Par periodu",'Preču izmaksas'!H78/'Preču izmaksas'!$L$27*'Preču izmaksas'!$J$27,"")),""),"")</f>
        <v/>
      </c>
      <c r="K78" s="30" t="str">
        <f>IF('Cenas aprēķins'!$G$22="Jā",IFERROR(IF(D78="Par pakalpojumu",0,IF(D78="Par periodu",H78/'Vispārīgā informācija'!$D$41,"")),""),"")</f>
        <v/>
      </c>
      <c r="L78" s="30" t="str">
        <f>IF('Cenas aprēķins'!$H$22="Jā",IFERROR(IF(D78="Par pakalpojumu",F78*G78,IF(D78="Par periodu",F78*G78,"")),""),"")</f>
        <v/>
      </c>
      <c r="M78" s="31" t="str">
        <f>IF('Cenas aprēķins'!$I$22="Jā",IFERROR(IF(D78="Par pakalpojumu",F78,IF(D78="Par periodu",H78/$L$27*$M$27,"")),""),"")</f>
        <v/>
      </c>
      <c r="N78" s="40"/>
      <c r="O78" s="40"/>
      <c r="P78" s="40"/>
      <c r="Q78" s="40"/>
      <c r="R78" s="40"/>
      <c r="S78" s="40"/>
      <c r="T78" s="40"/>
    </row>
    <row r="79" spans="2:20" ht="15.6" hidden="1" outlineLevel="2" x14ac:dyDescent="0.3">
      <c r="B79" s="109">
        <v>49</v>
      </c>
      <c r="C79" s="237"/>
      <c r="D79" s="238"/>
      <c r="E79" s="218"/>
      <c r="F79" s="217"/>
      <c r="G79" s="182"/>
      <c r="H79" s="56">
        <f t="shared" si="0"/>
        <v>0</v>
      </c>
      <c r="I79" s="30" t="str">
        <f>IF('Cenas aprēķins'!$E$22="Jā",IFERROR(IF(D79="Par periodu",H79/$L$27,IF(D79="Par pakalpojumu",F79/$M$27,"")),""),"")</f>
        <v/>
      </c>
      <c r="J79" s="30" t="str">
        <f>IF('Cenas aprēķins'!$F$22="Jā",IFERROR(IF('Preču izmaksas'!D79="Par pakalpojumu",0,IF('Preču izmaksas'!D79="Par periodu",'Preču izmaksas'!H79/'Preču izmaksas'!$L$27*'Preču izmaksas'!$J$27,"")),""),"")</f>
        <v/>
      </c>
      <c r="K79" s="30" t="str">
        <f>IF('Cenas aprēķins'!$G$22="Jā",IFERROR(IF(D79="Par pakalpojumu",0,IF(D79="Par periodu",H79/'Vispārīgā informācija'!$D$41,"")),""),"")</f>
        <v/>
      </c>
      <c r="L79" s="30" t="str">
        <f>IF('Cenas aprēķins'!$H$22="Jā",IFERROR(IF(D79="Par pakalpojumu",F79*G79,IF(D79="Par periodu",F79*G79,"")),""),"")</f>
        <v/>
      </c>
      <c r="M79" s="31" t="str">
        <f>IF('Cenas aprēķins'!$I$22="Jā",IFERROR(IF(D79="Par pakalpojumu",F79,IF(D79="Par periodu",H79/$L$27*$M$27,"")),""),"")</f>
        <v/>
      </c>
      <c r="N79" s="40"/>
      <c r="O79" s="40"/>
      <c r="P79" s="40"/>
      <c r="Q79" s="40"/>
      <c r="R79" s="40"/>
      <c r="S79" s="40"/>
      <c r="T79" s="40"/>
    </row>
    <row r="80" spans="2:20" ht="16.2" hidden="1" outlineLevel="2" thickBot="1" x14ac:dyDescent="0.35">
      <c r="B80" s="110">
        <v>50</v>
      </c>
      <c r="C80" s="239"/>
      <c r="D80" s="240"/>
      <c r="E80" s="219"/>
      <c r="F80" s="78"/>
      <c r="G80" s="185"/>
      <c r="H80" s="57">
        <f t="shared" si="0"/>
        <v>0</v>
      </c>
      <c r="I80" s="33" t="str">
        <f>IF('Cenas aprēķins'!$E$22="Jā",IFERROR(IF(D80="Par periodu",H80/$L$27,IF(D80="Par pakalpojumu",F80/$M$27,"")),""),"")</f>
        <v/>
      </c>
      <c r="J80" s="33" t="str">
        <f>IF('Cenas aprēķins'!$F$22="Jā",IFERROR(IF('Preču izmaksas'!D80="Par pakalpojumu",0,IF('Preču izmaksas'!D80="Par periodu",'Preču izmaksas'!H80/'Preču izmaksas'!$L$27*'Preču izmaksas'!$J$27,"")),""),"")</f>
        <v/>
      </c>
      <c r="K80" s="33" t="str">
        <f>IF('Cenas aprēķins'!$G$22="Jā",IFERROR(IF(D80="Par pakalpojumu",0,IF(D80="Par periodu",H80/'Vispārīgā informācija'!$D$41,"")),""),"")</f>
        <v/>
      </c>
      <c r="L80" s="33" t="str">
        <f>IF('Cenas aprēķins'!$H$22="Jā",IFERROR(IF(D80="Par pakalpojumu",F80*G80,IF(D80="Par periodu",F80*G80,"")),""),"")</f>
        <v/>
      </c>
      <c r="M80" s="34" t="str">
        <f>IF('Cenas aprēķins'!$I$22="Jā",IFERROR(IF(D80="Par pakalpojumu",F80,IF(D80="Par periodu",H80/$L$27*$M$27,"")),""),"")</f>
        <v/>
      </c>
      <c r="N80" s="40"/>
      <c r="O80" s="40"/>
      <c r="P80" s="40"/>
      <c r="Q80" s="40"/>
      <c r="R80" s="40"/>
      <c r="S80" s="40"/>
      <c r="T80" s="40"/>
    </row>
    <row r="81" spans="2:20" ht="15.6" x14ac:dyDescent="0.3">
      <c r="B81" s="40"/>
      <c r="C81" s="40"/>
      <c r="D81" s="40"/>
      <c r="E81" s="40"/>
      <c r="F81" s="40"/>
      <c r="G81" s="40"/>
      <c r="H81" s="40"/>
      <c r="I81" s="40"/>
      <c r="J81" s="40"/>
      <c r="K81" s="40"/>
      <c r="L81" s="40"/>
      <c r="M81" s="40"/>
      <c r="N81" s="40"/>
      <c r="O81" s="40"/>
      <c r="P81" s="40"/>
      <c r="Q81" s="40"/>
      <c r="R81" s="40"/>
      <c r="S81" s="40"/>
      <c r="T81" s="40"/>
    </row>
    <row r="82" spans="2:20" ht="15.6" x14ac:dyDescent="0.3">
      <c r="B82" s="40"/>
      <c r="C82" s="40"/>
      <c r="D82" s="40"/>
      <c r="E82" s="40"/>
      <c r="F82" s="40"/>
      <c r="G82" s="40"/>
      <c r="H82" s="40"/>
      <c r="I82" s="40"/>
      <c r="J82" s="40"/>
      <c r="K82" s="40"/>
      <c r="L82" s="40"/>
      <c r="M82" s="40"/>
      <c r="N82" s="40"/>
      <c r="O82" s="40"/>
      <c r="P82" s="40"/>
      <c r="Q82" s="40"/>
      <c r="R82" s="40"/>
      <c r="S82" s="40"/>
      <c r="T82" s="40"/>
    </row>
    <row r="83" spans="2:20" ht="15.6" x14ac:dyDescent="0.3">
      <c r="B83" s="40"/>
      <c r="C83" s="40"/>
      <c r="D83" s="40"/>
      <c r="E83" s="40"/>
      <c r="F83" s="40"/>
      <c r="G83" s="40"/>
      <c r="H83" s="40"/>
      <c r="I83" s="40"/>
      <c r="J83" s="40"/>
      <c r="K83" s="40"/>
      <c r="L83" s="40"/>
      <c r="M83" s="40"/>
      <c r="N83" s="40"/>
      <c r="O83" s="40"/>
      <c r="P83" s="40"/>
      <c r="Q83" s="40"/>
      <c r="R83" s="40"/>
      <c r="S83" s="40"/>
      <c r="T83" s="40"/>
    </row>
    <row r="84" spans="2:20" ht="15.6" x14ac:dyDescent="0.3">
      <c r="B84" s="40"/>
      <c r="C84" s="40"/>
      <c r="D84" s="40"/>
      <c r="E84" s="40"/>
      <c r="F84" s="40"/>
      <c r="G84" s="40"/>
      <c r="H84" s="40"/>
      <c r="I84" s="40"/>
      <c r="J84" s="40"/>
      <c r="K84" s="40"/>
      <c r="L84" s="40"/>
      <c r="M84" s="40"/>
      <c r="N84" s="40"/>
      <c r="O84" s="40"/>
      <c r="P84" s="40"/>
      <c r="Q84" s="40"/>
      <c r="R84" s="40"/>
      <c r="S84" s="40"/>
      <c r="T84" s="40"/>
    </row>
    <row r="85" spans="2:20" ht="15.6" x14ac:dyDescent="0.3">
      <c r="B85" s="40"/>
      <c r="C85" s="40"/>
      <c r="D85" s="40"/>
      <c r="E85" s="40"/>
      <c r="F85" s="40"/>
      <c r="G85" s="40"/>
      <c r="H85" s="40"/>
      <c r="I85" s="40"/>
      <c r="J85" s="40"/>
      <c r="K85" s="40"/>
      <c r="L85" s="40"/>
      <c r="M85" s="40"/>
      <c r="N85" s="40"/>
      <c r="O85" s="40"/>
      <c r="P85" s="40"/>
      <c r="Q85" s="40"/>
      <c r="R85" s="40"/>
      <c r="S85" s="40"/>
      <c r="T85" s="40"/>
    </row>
    <row r="86" spans="2:20" ht="15.6" x14ac:dyDescent="0.3">
      <c r="B86" s="40"/>
      <c r="C86" s="40"/>
      <c r="D86" s="40"/>
      <c r="E86" s="40"/>
      <c r="F86" s="40"/>
      <c r="G86" s="40"/>
      <c r="H86" s="40"/>
      <c r="I86" s="40"/>
      <c r="J86" s="40"/>
      <c r="K86" s="40"/>
      <c r="L86" s="40"/>
      <c r="M86" s="40"/>
      <c r="N86" s="40"/>
      <c r="O86" s="40"/>
      <c r="P86" s="40"/>
      <c r="Q86" s="40"/>
      <c r="R86" s="40"/>
      <c r="S86" s="40"/>
      <c r="T86" s="40"/>
    </row>
    <row r="87" spans="2:20" ht="15.6" x14ac:dyDescent="0.3">
      <c r="B87" s="40"/>
      <c r="C87" s="40"/>
      <c r="D87" s="40"/>
      <c r="E87" s="40"/>
      <c r="F87" s="40"/>
      <c r="G87" s="40"/>
      <c r="H87" s="40"/>
      <c r="I87" s="40"/>
      <c r="J87" s="40"/>
      <c r="K87" s="40"/>
      <c r="L87" s="40"/>
      <c r="M87" s="40"/>
      <c r="N87" s="40"/>
      <c r="O87" s="40"/>
      <c r="P87" s="40"/>
      <c r="Q87" s="40"/>
      <c r="R87" s="40"/>
      <c r="S87" s="40"/>
      <c r="T87" s="40"/>
    </row>
    <row r="88" spans="2:20" ht="15.6" x14ac:dyDescent="0.3">
      <c r="B88" s="40"/>
      <c r="C88" s="40"/>
      <c r="D88" s="40"/>
      <c r="E88" s="40"/>
      <c r="F88" s="40"/>
      <c r="G88" s="40"/>
      <c r="H88" s="40"/>
      <c r="I88" s="40"/>
      <c r="J88" s="40"/>
      <c r="K88" s="40"/>
      <c r="L88" s="40"/>
      <c r="M88" s="40"/>
      <c r="N88" s="40"/>
      <c r="O88" s="40"/>
      <c r="P88" s="40"/>
      <c r="Q88" s="40"/>
      <c r="R88" s="40"/>
      <c r="S88" s="40"/>
      <c r="T88" s="40"/>
    </row>
    <row r="89" spans="2:20" ht="15.6" x14ac:dyDescent="0.3">
      <c r="B89" s="40"/>
      <c r="C89" s="40"/>
      <c r="D89" s="40"/>
      <c r="E89" s="40"/>
      <c r="F89" s="40"/>
      <c r="G89" s="40"/>
      <c r="H89" s="40"/>
      <c r="I89" s="40"/>
      <c r="J89" s="40"/>
      <c r="K89" s="40"/>
      <c r="L89" s="40"/>
      <c r="M89" s="40"/>
      <c r="N89" s="40"/>
      <c r="O89" s="40"/>
      <c r="P89" s="40"/>
      <c r="Q89" s="40"/>
      <c r="R89" s="40"/>
      <c r="S89" s="40"/>
      <c r="T89" s="40"/>
    </row>
    <row r="90" spans="2:20" ht="15.6" x14ac:dyDescent="0.3">
      <c r="B90" s="40"/>
      <c r="C90" s="40"/>
      <c r="D90" s="40"/>
      <c r="E90" s="40"/>
      <c r="F90" s="40"/>
      <c r="G90" s="40"/>
      <c r="H90" s="40"/>
      <c r="I90" s="40"/>
      <c r="J90" s="40"/>
      <c r="K90" s="40"/>
      <c r="L90" s="40"/>
      <c r="M90" s="40"/>
      <c r="N90" s="40"/>
      <c r="O90" s="40"/>
      <c r="P90" s="40"/>
      <c r="Q90" s="40"/>
      <c r="R90" s="40"/>
      <c r="S90" s="40"/>
      <c r="T90" s="40"/>
    </row>
    <row r="91" spans="2:20" ht="15.6" x14ac:dyDescent="0.3">
      <c r="B91" s="40"/>
      <c r="C91" s="40"/>
      <c r="D91" s="40"/>
      <c r="E91" s="40"/>
      <c r="F91" s="40"/>
      <c r="G91" s="40"/>
      <c r="H91" s="40"/>
      <c r="I91" s="40"/>
      <c r="J91" s="40"/>
      <c r="K91" s="40"/>
      <c r="L91" s="40"/>
      <c r="M91" s="40"/>
      <c r="N91" s="40"/>
      <c r="O91" s="40"/>
      <c r="P91" s="40"/>
      <c r="Q91" s="40"/>
      <c r="R91" s="40"/>
      <c r="S91" s="40"/>
      <c r="T91" s="40"/>
    </row>
    <row r="92" spans="2:20" ht="15.6" x14ac:dyDescent="0.3">
      <c r="B92" s="40"/>
      <c r="C92" s="40"/>
      <c r="D92" s="40"/>
      <c r="E92" s="40"/>
      <c r="F92" s="40"/>
      <c r="G92" s="40"/>
      <c r="H92" s="40"/>
      <c r="I92" s="40"/>
      <c r="J92" s="40"/>
      <c r="K92" s="40"/>
      <c r="L92" s="40"/>
      <c r="M92" s="40"/>
      <c r="N92" s="40"/>
      <c r="O92" s="40"/>
      <c r="P92" s="40"/>
      <c r="Q92" s="40"/>
      <c r="R92" s="40"/>
      <c r="S92" s="40"/>
      <c r="T92" s="40"/>
    </row>
    <row r="93" spans="2:20" ht="15.6" x14ac:dyDescent="0.3">
      <c r="B93" s="40"/>
      <c r="C93" s="40"/>
      <c r="D93" s="40"/>
      <c r="E93" s="40"/>
      <c r="F93" s="40"/>
      <c r="G93" s="40"/>
      <c r="H93" s="40"/>
      <c r="I93" s="40"/>
      <c r="J93" s="40"/>
      <c r="K93" s="40"/>
      <c r="L93" s="40"/>
      <c r="M93" s="40"/>
      <c r="N93" s="40"/>
      <c r="O93" s="40"/>
      <c r="P93" s="40"/>
      <c r="Q93" s="40"/>
      <c r="R93" s="40"/>
      <c r="S93" s="40"/>
      <c r="T93" s="40"/>
    </row>
    <row r="94" spans="2:20" ht="15.6" x14ac:dyDescent="0.3">
      <c r="B94" s="40"/>
      <c r="C94" s="40"/>
      <c r="D94" s="40"/>
      <c r="E94" s="40"/>
      <c r="F94" s="40"/>
      <c r="G94" s="40"/>
      <c r="H94" s="40"/>
      <c r="I94" s="40"/>
      <c r="J94" s="40"/>
      <c r="K94" s="40"/>
      <c r="L94" s="40"/>
      <c r="M94" s="40"/>
      <c r="N94" s="40"/>
      <c r="O94" s="40"/>
      <c r="P94" s="40"/>
      <c r="Q94" s="40"/>
      <c r="R94" s="40"/>
      <c r="S94" s="40"/>
      <c r="T94" s="40"/>
    </row>
    <row r="95" spans="2:20" ht="15.6" x14ac:dyDescent="0.3">
      <c r="B95" s="40"/>
      <c r="C95" s="40"/>
      <c r="D95" s="40"/>
      <c r="E95" s="40"/>
      <c r="F95" s="40"/>
      <c r="G95" s="40"/>
      <c r="H95" s="40"/>
      <c r="I95" s="40"/>
      <c r="J95" s="40"/>
      <c r="K95" s="40"/>
      <c r="L95" s="40"/>
      <c r="M95" s="40"/>
      <c r="N95" s="40"/>
      <c r="O95" s="40"/>
      <c r="P95" s="40"/>
      <c r="Q95" s="40"/>
      <c r="R95" s="40"/>
      <c r="S95" s="40"/>
      <c r="T95" s="40"/>
    </row>
    <row r="96" spans="2:20" ht="15.6" x14ac:dyDescent="0.3">
      <c r="B96" s="40"/>
      <c r="C96" s="40"/>
      <c r="D96" s="40"/>
      <c r="E96" s="40"/>
      <c r="F96" s="40"/>
      <c r="G96" s="40"/>
      <c r="H96" s="40"/>
      <c r="I96" s="40"/>
      <c r="J96" s="40"/>
      <c r="K96" s="40"/>
      <c r="L96" s="40"/>
      <c r="M96" s="40"/>
      <c r="N96" s="40"/>
      <c r="O96" s="40"/>
      <c r="P96" s="40"/>
      <c r="Q96" s="40"/>
      <c r="R96" s="40"/>
      <c r="S96" s="40"/>
      <c r="T96" s="40"/>
    </row>
    <row r="97" spans="2:20" ht="15.6" x14ac:dyDescent="0.3">
      <c r="B97" s="40"/>
      <c r="C97" s="40"/>
      <c r="D97" s="40"/>
      <c r="E97" s="40"/>
      <c r="F97" s="40"/>
      <c r="G97" s="40"/>
      <c r="H97" s="40"/>
      <c r="I97" s="40"/>
      <c r="J97" s="40"/>
      <c r="K97" s="40"/>
      <c r="L97" s="40"/>
      <c r="M97" s="40"/>
      <c r="N97" s="40"/>
      <c r="O97" s="40"/>
      <c r="P97" s="40"/>
      <c r="Q97" s="40"/>
      <c r="R97" s="40"/>
      <c r="S97" s="40"/>
      <c r="T97" s="40"/>
    </row>
    <row r="98" spans="2:20" ht="15.6" x14ac:dyDescent="0.3">
      <c r="B98" s="40"/>
      <c r="C98" s="40"/>
      <c r="D98" s="40"/>
      <c r="E98" s="40"/>
      <c r="F98" s="40"/>
      <c r="G98" s="40"/>
      <c r="H98" s="40"/>
      <c r="I98" s="40"/>
      <c r="J98" s="40"/>
      <c r="K98" s="40"/>
      <c r="L98" s="40"/>
      <c r="M98" s="40"/>
      <c r="N98" s="40"/>
      <c r="O98" s="40"/>
      <c r="P98" s="40"/>
      <c r="Q98" s="40"/>
      <c r="R98" s="40"/>
      <c r="S98" s="40"/>
      <c r="T98" s="40"/>
    </row>
    <row r="99" spans="2:20" ht="15.6" x14ac:dyDescent="0.3">
      <c r="B99" s="40"/>
      <c r="C99" s="40"/>
      <c r="D99" s="40"/>
      <c r="E99" s="40"/>
      <c r="F99" s="40"/>
      <c r="G99" s="40"/>
      <c r="H99" s="40"/>
      <c r="I99" s="40"/>
      <c r="J99" s="40"/>
      <c r="K99" s="40"/>
      <c r="L99" s="40"/>
      <c r="M99" s="40"/>
      <c r="N99" s="40"/>
      <c r="O99" s="40"/>
      <c r="P99" s="40"/>
      <c r="Q99" s="40"/>
      <c r="R99" s="40"/>
      <c r="S99" s="40"/>
      <c r="T99" s="40"/>
    </row>
    <row r="100" spans="2:20" ht="15.6" x14ac:dyDescent="0.3">
      <c r="B100" s="40"/>
      <c r="C100" s="40"/>
      <c r="D100" s="40"/>
      <c r="E100" s="40"/>
      <c r="F100" s="40"/>
      <c r="G100" s="40"/>
      <c r="H100" s="40"/>
      <c r="I100" s="40"/>
      <c r="J100" s="40"/>
      <c r="K100" s="40"/>
      <c r="L100" s="40"/>
      <c r="M100" s="40"/>
      <c r="N100" s="40"/>
      <c r="O100" s="40"/>
      <c r="P100" s="40"/>
      <c r="Q100" s="40"/>
      <c r="R100" s="40"/>
      <c r="S100" s="40"/>
      <c r="T100" s="40"/>
    </row>
    <row r="101" spans="2:20" ht="15.6" x14ac:dyDescent="0.3">
      <c r="B101" s="40"/>
      <c r="C101" s="40"/>
      <c r="D101" s="40"/>
      <c r="E101" s="40"/>
      <c r="F101" s="40"/>
      <c r="G101" s="40"/>
      <c r="H101" s="40"/>
      <c r="I101" s="40"/>
      <c r="J101" s="40"/>
      <c r="K101" s="40"/>
      <c r="L101" s="40"/>
      <c r="M101" s="40"/>
      <c r="N101" s="40"/>
      <c r="O101" s="40"/>
      <c r="P101" s="40"/>
      <c r="Q101" s="40"/>
      <c r="R101" s="40"/>
      <c r="S101" s="40"/>
      <c r="T101" s="40"/>
    </row>
    <row r="102" spans="2:20" ht="15.6" x14ac:dyDescent="0.3">
      <c r="B102" s="40"/>
      <c r="C102" s="40"/>
      <c r="D102" s="40"/>
      <c r="E102" s="40"/>
      <c r="F102" s="40"/>
      <c r="G102" s="40"/>
      <c r="H102" s="40"/>
      <c r="I102" s="40"/>
      <c r="J102" s="40"/>
      <c r="K102" s="40"/>
      <c r="L102" s="40"/>
      <c r="M102" s="40"/>
      <c r="N102" s="40"/>
      <c r="O102" s="40"/>
      <c r="P102" s="40"/>
      <c r="Q102" s="40"/>
      <c r="R102" s="40"/>
      <c r="S102" s="40"/>
      <c r="T102" s="40"/>
    </row>
    <row r="103" spans="2:20" ht="15.6" x14ac:dyDescent="0.3">
      <c r="B103" s="40"/>
      <c r="C103" s="40"/>
      <c r="D103" s="40"/>
      <c r="E103" s="40"/>
      <c r="F103" s="40"/>
      <c r="G103" s="40"/>
      <c r="H103" s="40"/>
      <c r="I103" s="40"/>
      <c r="J103" s="40"/>
      <c r="K103" s="40"/>
      <c r="L103" s="40"/>
      <c r="M103" s="40"/>
      <c r="N103" s="40"/>
      <c r="O103" s="40"/>
      <c r="P103" s="40"/>
      <c r="Q103" s="40"/>
      <c r="R103" s="40"/>
      <c r="S103" s="40"/>
      <c r="T103" s="40"/>
    </row>
    <row r="104" spans="2:20" ht="15.6" x14ac:dyDescent="0.3">
      <c r="B104" s="40"/>
      <c r="C104" s="40"/>
      <c r="D104" s="40"/>
      <c r="E104" s="40"/>
      <c r="F104" s="40"/>
      <c r="G104" s="40"/>
      <c r="H104" s="40"/>
      <c r="I104" s="40"/>
      <c r="J104" s="40"/>
      <c r="K104" s="40"/>
      <c r="L104" s="40"/>
      <c r="M104" s="40"/>
      <c r="N104" s="40"/>
      <c r="O104" s="40"/>
      <c r="P104" s="40"/>
      <c r="Q104" s="40"/>
      <c r="R104" s="40"/>
      <c r="S104" s="40"/>
      <c r="T104" s="40"/>
    </row>
    <row r="105" spans="2:20" ht="15.6" x14ac:dyDescent="0.3">
      <c r="B105" s="40"/>
      <c r="C105" s="40"/>
      <c r="D105" s="40"/>
      <c r="E105" s="40"/>
      <c r="F105" s="40"/>
      <c r="G105" s="40"/>
      <c r="H105" s="40"/>
      <c r="I105" s="40"/>
      <c r="J105" s="40"/>
      <c r="K105" s="40"/>
      <c r="L105" s="40"/>
      <c r="M105" s="40"/>
      <c r="N105" s="40"/>
      <c r="O105" s="40"/>
      <c r="P105" s="40"/>
      <c r="Q105" s="40"/>
      <c r="R105" s="40"/>
      <c r="S105" s="40"/>
      <c r="T105" s="40"/>
    </row>
    <row r="106" spans="2:20" ht="15.6" x14ac:dyDescent="0.3">
      <c r="B106" s="40"/>
      <c r="C106" s="40"/>
      <c r="D106" s="40"/>
      <c r="E106" s="40"/>
      <c r="F106" s="40"/>
      <c r="G106" s="40"/>
      <c r="H106" s="40"/>
      <c r="I106" s="40"/>
      <c r="J106" s="40"/>
      <c r="K106" s="40"/>
      <c r="L106" s="40"/>
      <c r="M106" s="40"/>
      <c r="N106" s="40"/>
      <c r="O106" s="40"/>
      <c r="P106" s="40"/>
      <c r="Q106" s="40"/>
      <c r="R106" s="40"/>
      <c r="S106" s="40"/>
      <c r="T106" s="40"/>
    </row>
    <row r="107" spans="2:20" ht="15.6" x14ac:dyDescent="0.3">
      <c r="B107" s="40"/>
      <c r="C107" s="40"/>
      <c r="D107" s="40"/>
      <c r="E107" s="40"/>
      <c r="F107" s="40"/>
      <c r="G107" s="40"/>
      <c r="H107" s="40"/>
      <c r="I107" s="40"/>
      <c r="J107" s="40"/>
      <c r="K107" s="40"/>
      <c r="L107" s="40"/>
      <c r="M107" s="40"/>
      <c r="N107" s="40"/>
      <c r="O107" s="40"/>
      <c r="P107" s="40"/>
      <c r="Q107" s="40"/>
      <c r="R107" s="40"/>
      <c r="S107" s="40"/>
      <c r="T107" s="40"/>
    </row>
    <row r="108" spans="2:20" ht="15.6" x14ac:dyDescent="0.3">
      <c r="B108" s="40"/>
      <c r="C108" s="40"/>
      <c r="D108" s="40"/>
      <c r="E108" s="40"/>
      <c r="F108" s="40"/>
      <c r="G108" s="40"/>
      <c r="H108" s="40"/>
      <c r="I108" s="40"/>
      <c r="J108" s="40"/>
      <c r="K108" s="40"/>
      <c r="L108" s="40"/>
      <c r="M108" s="40"/>
      <c r="N108" s="40"/>
      <c r="O108" s="40"/>
      <c r="P108" s="40"/>
      <c r="Q108" s="40"/>
      <c r="R108" s="40"/>
      <c r="S108" s="40"/>
      <c r="T108" s="40"/>
    </row>
    <row r="109" spans="2:20" ht="15.6" x14ac:dyDescent="0.3">
      <c r="B109" s="40"/>
      <c r="C109" s="40"/>
      <c r="D109" s="40"/>
      <c r="E109" s="40"/>
      <c r="F109" s="40"/>
      <c r="G109" s="40"/>
      <c r="H109" s="40"/>
      <c r="I109" s="40"/>
      <c r="J109" s="40"/>
      <c r="K109" s="40"/>
      <c r="L109" s="40"/>
      <c r="M109" s="40"/>
      <c r="N109" s="40"/>
      <c r="O109" s="40"/>
      <c r="P109" s="40"/>
      <c r="Q109" s="40"/>
      <c r="R109" s="40"/>
      <c r="S109" s="40"/>
      <c r="T109" s="40"/>
    </row>
    <row r="110" spans="2:20" ht="15.6" x14ac:dyDescent="0.3">
      <c r="B110" s="40"/>
      <c r="C110" s="40"/>
      <c r="D110" s="40"/>
      <c r="E110" s="40"/>
      <c r="F110" s="40"/>
      <c r="G110" s="40"/>
      <c r="H110" s="40"/>
      <c r="I110" s="40"/>
      <c r="J110" s="40"/>
      <c r="K110" s="40"/>
      <c r="L110" s="40"/>
      <c r="M110" s="40"/>
      <c r="N110" s="40"/>
      <c r="O110" s="40"/>
      <c r="P110" s="40"/>
      <c r="Q110" s="40"/>
      <c r="R110" s="40"/>
      <c r="S110" s="40"/>
      <c r="T110" s="40"/>
    </row>
    <row r="111" spans="2:20" ht="15.6" x14ac:dyDescent="0.3">
      <c r="B111" s="40"/>
      <c r="C111" s="40"/>
      <c r="D111" s="40"/>
      <c r="E111" s="40"/>
      <c r="F111" s="40"/>
      <c r="G111" s="40"/>
      <c r="H111" s="40"/>
      <c r="I111" s="40"/>
      <c r="J111" s="40"/>
      <c r="K111" s="40"/>
      <c r="L111" s="40"/>
      <c r="M111" s="40"/>
      <c r="N111" s="40"/>
      <c r="O111" s="40"/>
      <c r="P111" s="40"/>
      <c r="Q111" s="40"/>
      <c r="R111" s="40"/>
      <c r="S111" s="40"/>
      <c r="T111" s="40"/>
    </row>
    <row r="112" spans="2:20" ht="15.6" x14ac:dyDescent="0.3">
      <c r="B112" s="40"/>
      <c r="C112" s="40"/>
      <c r="D112" s="40"/>
      <c r="E112" s="40"/>
      <c r="F112" s="40"/>
      <c r="G112" s="40"/>
      <c r="H112" s="40"/>
      <c r="I112" s="40"/>
      <c r="J112" s="40"/>
      <c r="K112" s="40"/>
      <c r="L112" s="40"/>
      <c r="M112" s="40"/>
      <c r="N112" s="40"/>
      <c r="O112" s="40"/>
      <c r="P112" s="40"/>
      <c r="Q112" s="40"/>
      <c r="R112" s="40"/>
      <c r="S112" s="40"/>
      <c r="T112" s="40"/>
    </row>
    <row r="113" spans="2:20" ht="15.6" x14ac:dyDescent="0.3">
      <c r="B113" s="40"/>
      <c r="C113" s="40"/>
      <c r="D113" s="40"/>
      <c r="E113" s="40"/>
      <c r="F113" s="40"/>
      <c r="G113" s="40"/>
      <c r="H113" s="40"/>
      <c r="I113" s="40"/>
      <c r="J113" s="40"/>
      <c r="K113" s="40"/>
      <c r="L113" s="40"/>
      <c r="M113" s="40"/>
      <c r="N113" s="40"/>
      <c r="O113" s="40"/>
      <c r="P113" s="40"/>
      <c r="Q113" s="40"/>
      <c r="R113" s="40"/>
      <c r="S113" s="40"/>
      <c r="T113" s="40"/>
    </row>
    <row r="114" spans="2:20" ht="15.6" x14ac:dyDescent="0.3">
      <c r="B114" s="40"/>
      <c r="C114" s="40"/>
      <c r="D114" s="40"/>
      <c r="E114" s="40"/>
      <c r="F114" s="40"/>
      <c r="G114" s="40"/>
      <c r="H114" s="40"/>
      <c r="I114" s="40"/>
      <c r="J114" s="40"/>
      <c r="K114" s="40"/>
      <c r="L114" s="40"/>
      <c r="M114" s="40"/>
      <c r="N114" s="40"/>
      <c r="O114" s="40"/>
      <c r="P114" s="40"/>
      <c r="Q114" s="40"/>
      <c r="R114" s="40"/>
      <c r="S114" s="40"/>
      <c r="T114" s="40"/>
    </row>
    <row r="115" spans="2:20" ht="15.6" x14ac:dyDescent="0.3">
      <c r="B115" s="40"/>
      <c r="C115" s="40"/>
      <c r="D115" s="40"/>
      <c r="E115" s="40"/>
      <c r="F115" s="40"/>
      <c r="G115" s="40"/>
      <c r="H115" s="40"/>
      <c r="I115" s="40"/>
      <c r="J115" s="40"/>
      <c r="K115" s="40"/>
      <c r="L115" s="40"/>
      <c r="M115" s="40"/>
      <c r="N115" s="40"/>
      <c r="O115" s="40"/>
      <c r="P115" s="40"/>
      <c r="Q115" s="40"/>
      <c r="R115" s="40"/>
      <c r="S115" s="40"/>
      <c r="T115" s="40"/>
    </row>
    <row r="116" spans="2:20" ht="15.6" x14ac:dyDescent="0.3">
      <c r="B116" s="40"/>
      <c r="C116" s="40"/>
      <c r="D116" s="40"/>
      <c r="E116" s="40"/>
      <c r="F116" s="40"/>
      <c r="G116" s="40"/>
      <c r="H116" s="40"/>
      <c r="I116" s="40"/>
      <c r="J116" s="40"/>
      <c r="K116" s="40"/>
      <c r="L116" s="40"/>
      <c r="M116" s="40"/>
      <c r="N116" s="40"/>
      <c r="O116" s="40"/>
      <c r="P116" s="40"/>
      <c r="Q116" s="40"/>
      <c r="R116" s="40"/>
      <c r="S116" s="40"/>
      <c r="T116" s="40"/>
    </row>
    <row r="117" spans="2:20" ht="15.6" x14ac:dyDescent="0.3">
      <c r="B117" s="40"/>
      <c r="C117" s="40"/>
      <c r="D117" s="40"/>
      <c r="E117" s="40"/>
      <c r="F117" s="40"/>
      <c r="G117" s="40"/>
      <c r="H117" s="40"/>
      <c r="I117" s="40"/>
      <c r="J117" s="40"/>
      <c r="K117" s="40"/>
      <c r="L117" s="40"/>
      <c r="M117" s="40"/>
      <c r="N117" s="40"/>
      <c r="O117" s="40"/>
      <c r="P117" s="40"/>
      <c r="Q117" s="40"/>
      <c r="R117" s="40"/>
      <c r="S117" s="40"/>
      <c r="T117" s="40"/>
    </row>
    <row r="118" spans="2:20" ht="15.6" x14ac:dyDescent="0.3">
      <c r="B118" s="40"/>
      <c r="C118" s="40"/>
      <c r="D118" s="40"/>
      <c r="E118" s="40"/>
      <c r="F118" s="40"/>
      <c r="G118" s="40"/>
      <c r="H118" s="40"/>
      <c r="I118" s="40"/>
      <c r="J118" s="40"/>
      <c r="K118" s="40"/>
      <c r="L118" s="40"/>
      <c r="M118" s="40"/>
      <c r="N118" s="40"/>
      <c r="O118" s="40"/>
      <c r="P118" s="40"/>
      <c r="Q118" s="40"/>
      <c r="R118" s="40"/>
      <c r="S118" s="40"/>
      <c r="T118" s="40"/>
    </row>
    <row r="119" spans="2:20" ht="15.6" x14ac:dyDescent="0.3">
      <c r="B119" s="40"/>
      <c r="C119" s="40"/>
      <c r="D119" s="40"/>
      <c r="E119" s="40"/>
      <c r="F119" s="40"/>
      <c r="G119" s="40"/>
      <c r="H119" s="40"/>
      <c r="I119" s="40"/>
      <c r="J119" s="40"/>
      <c r="K119" s="40"/>
      <c r="L119" s="40"/>
      <c r="M119" s="40"/>
      <c r="N119" s="40"/>
      <c r="O119" s="40"/>
      <c r="P119" s="40"/>
      <c r="Q119" s="40"/>
      <c r="R119" s="40"/>
      <c r="S119" s="40"/>
      <c r="T119" s="40"/>
    </row>
    <row r="120" spans="2:20" ht="15.6" x14ac:dyDescent="0.3">
      <c r="B120" s="40"/>
      <c r="C120" s="40"/>
      <c r="D120" s="40"/>
      <c r="E120" s="40"/>
      <c r="F120" s="40"/>
      <c r="G120" s="40"/>
      <c r="H120" s="40"/>
      <c r="I120" s="40"/>
      <c r="J120" s="40"/>
      <c r="K120" s="40"/>
      <c r="L120" s="40"/>
      <c r="M120" s="40"/>
      <c r="N120" s="40"/>
      <c r="O120" s="40"/>
      <c r="P120" s="40"/>
      <c r="Q120" s="40"/>
      <c r="R120" s="40"/>
      <c r="S120" s="40"/>
      <c r="T120" s="40"/>
    </row>
    <row r="121" spans="2:20" ht="15.6" x14ac:dyDescent="0.3">
      <c r="B121" s="40"/>
      <c r="C121" s="40"/>
      <c r="D121" s="40"/>
      <c r="E121" s="40"/>
      <c r="F121" s="40"/>
      <c r="G121" s="40"/>
      <c r="H121" s="40"/>
      <c r="I121" s="40"/>
      <c r="J121" s="40"/>
      <c r="K121" s="40"/>
      <c r="L121" s="40"/>
      <c r="M121" s="40"/>
      <c r="N121" s="40"/>
      <c r="O121" s="40"/>
      <c r="P121" s="40"/>
      <c r="Q121" s="40"/>
      <c r="R121" s="40"/>
      <c r="S121" s="40"/>
      <c r="T121" s="40"/>
    </row>
    <row r="122" spans="2:20" ht="15.6" x14ac:dyDescent="0.3">
      <c r="B122" s="40"/>
      <c r="C122" s="40"/>
      <c r="D122" s="40"/>
      <c r="E122" s="40"/>
      <c r="F122" s="40"/>
      <c r="G122" s="40"/>
      <c r="H122" s="40"/>
      <c r="I122" s="40"/>
      <c r="J122" s="40"/>
      <c r="K122" s="40"/>
      <c r="L122" s="40"/>
      <c r="M122" s="40"/>
      <c r="N122" s="40"/>
      <c r="O122" s="40"/>
      <c r="P122" s="40"/>
      <c r="Q122" s="40"/>
      <c r="R122" s="40"/>
      <c r="S122" s="40"/>
      <c r="T122" s="40"/>
    </row>
    <row r="123" spans="2:20" ht="15.6" x14ac:dyDescent="0.3">
      <c r="B123" s="40"/>
      <c r="C123" s="40"/>
      <c r="D123" s="40"/>
      <c r="E123" s="40"/>
      <c r="F123" s="40"/>
      <c r="G123" s="40"/>
      <c r="H123" s="40"/>
      <c r="I123" s="40"/>
      <c r="J123" s="40"/>
      <c r="K123" s="40"/>
      <c r="L123" s="40"/>
      <c r="M123" s="40"/>
      <c r="N123" s="40"/>
      <c r="O123" s="40"/>
      <c r="P123" s="40"/>
      <c r="Q123" s="40"/>
      <c r="R123" s="40"/>
      <c r="S123" s="40"/>
      <c r="T123" s="40"/>
    </row>
    <row r="124" spans="2:20" ht="15.6" x14ac:dyDescent="0.3">
      <c r="B124" s="40"/>
      <c r="C124" s="40"/>
      <c r="D124" s="40"/>
      <c r="E124" s="40"/>
      <c r="F124" s="40"/>
      <c r="G124" s="40"/>
      <c r="H124" s="40"/>
      <c r="I124" s="40"/>
      <c r="J124" s="40"/>
      <c r="K124" s="40"/>
      <c r="L124" s="40"/>
      <c r="M124" s="40"/>
      <c r="N124" s="40"/>
      <c r="O124" s="40"/>
      <c r="P124" s="40"/>
      <c r="Q124" s="40"/>
      <c r="R124" s="40"/>
      <c r="S124" s="40"/>
      <c r="T124" s="40"/>
    </row>
    <row r="125" spans="2:20" ht="15.6" x14ac:dyDescent="0.3">
      <c r="B125" s="40"/>
      <c r="C125" s="40"/>
      <c r="D125" s="40"/>
      <c r="E125" s="40"/>
      <c r="F125" s="40"/>
      <c r="G125" s="40"/>
      <c r="H125" s="40"/>
      <c r="I125" s="40"/>
      <c r="J125" s="40"/>
      <c r="K125" s="40"/>
      <c r="L125" s="40"/>
      <c r="M125" s="40"/>
      <c r="N125" s="40"/>
      <c r="O125" s="40"/>
      <c r="P125" s="40"/>
      <c r="Q125" s="40"/>
      <c r="R125" s="40"/>
      <c r="S125" s="40"/>
      <c r="T125" s="40"/>
    </row>
    <row r="126" spans="2:20" ht="15.6" x14ac:dyDescent="0.3">
      <c r="B126" s="40"/>
      <c r="C126" s="40"/>
      <c r="D126" s="40"/>
      <c r="E126" s="40"/>
      <c r="F126" s="40"/>
      <c r="G126" s="40"/>
      <c r="H126" s="40"/>
      <c r="I126" s="40"/>
      <c r="J126" s="40"/>
      <c r="K126" s="40"/>
      <c r="L126" s="40"/>
      <c r="M126" s="40"/>
      <c r="N126" s="40"/>
      <c r="O126" s="40"/>
      <c r="P126" s="40"/>
      <c r="Q126" s="40"/>
      <c r="R126" s="40"/>
      <c r="S126" s="40"/>
      <c r="T126" s="40"/>
    </row>
    <row r="127" spans="2:20" ht="15.6" x14ac:dyDescent="0.3">
      <c r="B127" s="40"/>
      <c r="C127" s="40"/>
      <c r="D127" s="40"/>
      <c r="E127" s="40"/>
      <c r="F127" s="40"/>
      <c r="G127" s="40"/>
      <c r="H127" s="40"/>
      <c r="I127" s="40"/>
      <c r="J127" s="40"/>
      <c r="K127" s="40"/>
      <c r="L127" s="40"/>
      <c r="M127" s="40"/>
      <c r="N127" s="40"/>
      <c r="O127" s="40"/>
      <c r="P127" s="40"/>
      <c r="Q127" s="40"/>
      <c r="R127" s="40"/>
      <c r="S127" s="40"/>
      <c r="T127" s="40"/>
    </row>
    <row r="128" spans="2:20" ht="15.6" x14ac:dyDescent="0.3">
      <c r="B128" s="40"/>
      <c r="C128" s="40"/>
      <c r="D128" s="40"/>
      <c r="E128" s="40"/>
      <c r="F128" s="40"/>
      <c r="G128" s="40"/>
      <c r="H128" s="40"/>
      <c r="I128" s="40"/>
      <c r="J128" s="40"/>
      <c r="K128" s="40"/>
      <c r="L128" s="40"/>
      <c r="M128" s="40"/>
      <c r="N128" s="40"/>
      <c r="O128" s="40"/>
      <c r="P128" s="40"/>
      <c r="Q128" s="40"/>
      <c r="R128" s="40"/>
      <c r="S128" s="40"/>
      <c r="T128" s="40"/>
    </row>
    <row r="129" spans="2:20" ht="15.6" x14ac:dyDescent="0.3">
      <c r="B129" s="40"/>
      <c r="C129" s="40"/>
      <c r="D129" s="40"/>
      <c r="E129" s="40"/>
      <c r="F129" s="40"/>
      <c r="G129" s="40"/>
      <c r="H129" s="40"/>
      <c r="I129" s="40"/>
      <c r="J129" s="40"/>
      <c r="K129" s="40"/>
      <c r="L129" s="40"/>
      <c r="M129" s="40"/>
      <c r="N129" s="40"/>
      <c r="O129" s="40"/>
      <c r="P129" s="40"/>
      <c r="Q129" s="40"/>
      <c r="R129" s="40"/>
      <c r="S129" s="40"/>
      <c r="T129" s="40"/>
    </row>
    <row r="130" spans="2:20" ht="15.6" x14ac:dyDescent="0.3">
      <c r="B130" s="40"/>
      <c r="C130" s="40"/>
      <c r="D130" s="40"/>
      <c r="E130" s="40"/>
      <c r="F130" s="40"/>
      <c r="G130" s="40"/>
      <c r="H130" s="40"/>
      <c r="I130" s="40"/>
      <c r="J130" s="40"/>
      <c r="K130" s="40"/>
      <c r="L130" s="40"/>
      <c r="M130" s="40"/>
      <c r="N130" s="40"/>
      <c r="O130" s="40"/>
      <c r="P130" s="40"/>
      <c r="Q130" s="40"/>
      <c r="R130" s="40"/>
      <c r="S130" s="40"/>
      <c r="T130" s="40"/>
    </row>
    <row r="131" spans="2:20" ht="15.6" x14ac:dyDescent="0.3">
      <c r="B131" s="40"/>
      <c r="C131" s="40"/>
      <c r="D131" s="40"/>
      <c r="E131" s="40"/>
      <c r="F131" s="40"/>
      <c r="G131" s="40"/>
      <c r="H131" s="40"/>
      <c r="I131" s="40"/>
      <c r="J131" s="40"/>
      <c r="K131" s="40"/>
      <c r="L131" s="40"/>
      <c r="M131" s="40"/>
      <c r="N131" s="40"/>
      <c r="O131" s="40"/>
      <c r="P131" s="40"/>
      <c r="Q131" s="40"/>
      <c r="R131" s="40"/>
      <c r="S131" s="40"/>
      <c r="T131" s="40"/>
    </row>
    <row r="132" spans="2:20" ht="15.6" x14ac:dyDescent="0.3">
      <c r="B132" s="40"/>
      <c r="C132" s="40"/>
      <c r="D132" s="40"/>
      <c r="E132" s="40"/>
      <c r="F132" s="40"/>
      <c r="G132" s="40"/>
      <c r="H132" s="40"/>
      <c r="I132" s="40"/>
      <c r="J132" s="40"/>
      <c r="K132" s="40"/>
      <c r="L132" s="40"/>
      <c r="M132" s="40"/>
      <c r="N132" s="40"/>
      <c r="O132" s="40"/>
      <c r="P132" s="40"/>
      <c r="Q132" s="40"/>
      <c r="R132" s="40"/>
      <c r="S132" s="40"/>
      <c r="T132" s="40"/>
    </row>
    <row r="133" spans="2:20" ht="15.6" x14ac:dyDescent="0.3">
      <c r="B133" s="40"/>
      <c r="C133" s="40"/>
      <c r="D133" s="40"/>
      <c r="E133" s="40"/>
      <c r="F133" s="40"/>
      <c r="G133" s="40"/>
      <c r="H133" s="40"/>
      <c r="I133" s="40"/>
      <c r="J133" s="40"/>
      <c r="K133" s="40"/>
      <c r="L133" s="40"/>
      <c r="M133" s="40"/>
      <c r="N133" s="40"/>
      <c r="O133" s="40"/>
      <c r="P133" s="40"/>
      <c r="Q133" s="40"/>
      <c r="R133" s="40"/>
      <c r="S133" s="40"/>
      <c r="T133" s="40"/>
    </row>
    <row r="134" spans="2:20" ht="15.6" x14ac:dyDescent="0.3">
      <c r="B134" s="40"/>
      <c r="C134" s="40"/>
      <c r="D134" s="40"/>
      <c r="E134" s="40"/>
      <c r="F134" s="40"/>
      <c r="G134" s="40"/>
      <c r="H134" s="40"/>
      <c r="I134" s="40"/>
      <c r="J134" s="40"/>
      <c r="K134" s="40"/>
      <c r="L134" s="40"/>
      <c r="M134" s="40"/>
      <c r="N134" s="40"/>
      <c r="O134" s="40"/>
      <c r="P134" s="40"/>
      <c r="Q134" s="40"/>
      <c r="R134" s="40"/>
      <c r="S134" s="40"/>
      <c r="T134" s="40"/>
    </row>
    <row r="135" spans="2:20" ht="15.6" x14ac:dyDescent="0.3">
      <c r="B135" s="40"/>
      <c r="C135" s="40"/>
      <c r="D135" s="40"/>
      <c r="E135" s="40"/>
      <c r="F135" s="40"/>
      <c r="G135" s="40"/>
      <c r="H135" s="40"/>
      <c r="I135" s="40"/>
      <c r="J135" s="40"/>
      <c r="K135" s="40"/>
      <c r="L135" s="40"/>
      <c r="M135" s="40"/>
      <c r="N135" s="40"/>
      <c r="O135" s="40"/>
      <c r="P135" s="40"/>
      <c r="Q135" s="40"/>
      <c r="R135" s="40"/>
      <c r="S135" s="40"/>
      <c r="T135" s="40"/>
    </row>
    <row r="136" spans="2:20" ht="15.6" x14ac:dyDescent="0.3">
      <c r="B136" s="40"/>
      <c r="C136" s="40"/>
      <c r="D136" s="40"/>
      <c r="E136" s="40"/>
      <c r="F136" s="40"/>
      <c r="G136" s="40"/>
      <c r="H136" s="40"/>
      <c r="I136" s="40"/>
      <c r="J136" s="40"/>
      <c r="K136" s="40"/>
      <c r="L136" s="40"/>
      <c r="M136" s="40"/>
      <c r="N136" s="40"/>
      <c r="O136" s="40"/>
      <c r="P136" s="40"/>
      <c r="Q136" s="40"/>
      <c r="R136" s="40"/>
      <c r="S136" s="40"/>
      <c r="T136" s="40"/>
    </row>
    <row r="137" spans="2:20" ht="15.6" x14ac:dyDescent="0.3">
      <c r="B137" s="40"/>
      <c r="C137" s="40"/>
      <c r="D137" s="40"/>
      <c r="E137" s="40"/>
      <c r="F137" s="40"/>
      <c r="G137" s="40"/>
      <c r="H137" s="40"/>
      <c r="I137" s="40"/>
      <c r="J137" s="40"/>
      <c r="K137" s="40"/>
      <c r="L137" s="40"/>
      <c r="M137" s="40"/>
      <c r="N137" s="40"/>
      <c r="O137" s="40"/>
      <c r="P137" s="40"/>
      <c r="Q137" s="40"/>
      <c r="R137" s="40"/>
      <c r="S137" s="40"/>
      <c r="T137" s="40"/>
    </row>
    <row r="138" spans="2:20" ht="15.6" x14ac:dyDescent="0.3">
      <c r="B138" s="40"/>
      <c r="C138" s="40"/>
      <c r="D138" s="40"/>
      <c r="E138" s="40"/>
      <c r="F138" s="40"/>
      <c r="G138" s="40"/>
      <c r="H138" s="40"/>
      <c r="I138" s="40"/>
      <c r="J138" s="40"/>
      <c r="K138" s="40"/>
      <c r="L138" s="40"/>
      <c r="M138" s="40"/>
      <c r="N138" s="40"/>
      <c r="O138" s="40"/>
      <c r="P138" s="40"/>
      <c r="Q138" s="40"/>
      <c r="R138" s="40"/>
      <c r="S138" s="40"/>
      <c r="T138" s="40"/>
    </row>
    <row r="139" spans="2:20" ht="15.6" x14ac:dyDescent="0.3">
      <c r="B139" s="40"/>
      <c r="C139" s="40"/>
      <c r="D139" s="40"/>
      <c r="E139" s="40"/>
      <c r="F139" s="40"/>
      <c r="G139" s="40"/>
      <c r="H139" s="40"/>
      <c r="I139" s="40"/>
      <c r="J139" s="40"/>
      <c r="K139" s="40"/>
      <c r="L139" s="40"/>
      <c r="M139" s="40"/>
      <c r="N139" s="40"/>
      <c r="O139" s="40"/>
      <c r="P139" s="40"/>
      <c r="Q139" s="40"/>
      <c r="R139" s="40"/>
      <c r="S139" s="40"/>
      <c r="T139" s="40"/>
    </row>
    <row r="140" spans="2:20" ht="15.6" x14ac:dyDescent="0.3">
      <c r="B140" s="40"/>
      <c r="C140" s="40"/>
      <c r="D140" s="40"/>
      <c r="E140" s="40"/>
      <c r="F140" s="40"/>
      <c r="G140" s="40"/>
      <c r="H140" s="40"/>
      <c r="I140" s="40"/>
      <c r="J140" s="40"/>
      <c r="K140" s="40"/>
      <c r="L140" s="40"/>
      <c r="M140" s="40"/>
      <c r="N140" s="40"/>
      <c r="O140" s="40"/>
      <c r="P140" s="40"/>
      <c r="Q140" s="40"/>
      <c r="R140" s="40"/>
      <c r="S140" s="40"/>
      <c r="T140" s="40"/>
    </row>
    <row r="141" spans="2:20" ht="15.6" x14ac:dyDescent="0.3">
      <c r="B141" s="40"/>
      <c r="C141" s="40"/>
      <c r="D141" s="40"/>
      <c r="E141" s="40"/>
      <c r="F141" s="40"/>
      <c r="G141" s="40"/>
      <c r="H141" s="40"/>
      <c r="I141" s="40"/>
      <c r="J141" s="40"/>
      <c r="K141" s="40"/>
      <c r="L141" s="40"/>
      <c r="M141" s="40"/>
      <c r="N141" s="40"/>
      <c r="O141" s="40"/>
      <c r="P141" s="40"/>
      <c r="Q141" s="40"/>
      <c r="R141" s="40"/>
      <c r="S141" s="40"/>
      <c r="T141" s="40"/>
    </row>
    <row r="142" spans="2:20" ht="15.6" x14ac:dyDescent="0.3">
      <c r="B142" s="40"/>
      <c r="C142" s="40"/>
      <c r="D142" s="40"/>
      <c r="E142" s="40"/>
      <c r="F142" s="40"/>
      <c r="G142" s="40"/>
      <c r="H142" s="40"/>
      <c r="I142" s="40"/>
      <c r="J142" s="40"/>
      <c r="K142" s="40"/>
      <c r="L142" s="40"/>
      <c r="M142" s="40"/>
      <c r="N142" s="40"/>
      <c r="O142" s="40"/>
      <c r="P142" s="40"/>
      <c r="Q142" s="40"/>
      <c r="R142" s="40"/>
      <c r="S142" s="40"/>
      <c r="T142" s="40"/>
    </row>
    <row r="143" spans="2:20" ht="15.6" x14ac:dyDescent="0.3">
      <c r="B143" s="40"/>
      <c r="C143" s="40"/>
      <c r="D143" s="40"/>
      <c r="E143" s="40"/>
      <c r="F143" s="40"/>
      <c r="G143" s="40"/>
      <c r="H143" s="40"/>
      <c r="I143" s="40"/>
      <c r="J143" s="40"/>
      <c r="K143" s="40"/>
      <c r="L143" s="40"/>
      <c r="M143" s="40"/>
      <c r="N143" s="40"/>
      <c r="O143" s="40"/>
      <c r="P143" s="40"/>
      <c r="Q143" s="40"/>
      <c r="R143" s="40"/>
      <c r="S143" s="40"/>
      <c r="T143" s="40"/>
    </row>
    <row r="144" spans="2:20" ht="15.6" x14ac:dyDescent="0.3">
      <c r="B144" s="40"/>
      <c r="C144" s="40"/>
      <c r="D144" s="40"/>
      <c r="E144" s="40"/>
      <c r="F144" s="40"/>
      <c r="G144" s="40"/>
      <c r="H144" s="40"/>
      <c r="I144" s="40"/>
      <c r="J144" s="40"/>
      <c r="K144" s="40"/>
      <c r="L144" s="40"/>
      <c r="M144" s="40"/>
      <c r="N144" s="40"/>
      <c r="O144" s="40"/>
      <c r="P144" s="40"/>
      <c r="Q144" s="40"/>
      <c r="R144" s="40"/>
      <c r="S144" s="40"/>
      <c r="T144" s="40"/>
    </row>
    <row r="145" spans="2:20" ht="15.6" x14ac:dyDescent="0.3">
      <c r="B145" s="40"/>
      <c r="C145" s="40"/>
      <c r="D145" s="40"/>
      <c r="E145" s="40"/>
      <c r="F145" s="40"/>
      <c r="G145" s="40"/>
      <c r="H145" s="40"/>
      <c r="I145" s="40"/>
      <c r="J145" s="40"/>
      <c r="K145" s="40"/>
      <c r="L145" s="40"/>
      <c r="M145" s="40"/>
      <c r="N145" s="40"/>
      <c r="O145" s="40"/>
      <c r="P145" s="40"/>
      <c r="Q145" s="40"/>
      <c r="R145" s="40"/>
      <c r="S145" s="40"/>
      <c r="T145" s="40"/>
    </row>
    <row r="146" spans="2:20" ht="15.6" x14ac:dyDescent="0.3">
      <c r="B146" s="40"/>
      <c r="C146" s="40"/>
      <c r="D146" s="40"/>
      <c r="E146" s="40"/>
      <c r="F146" s="40"/>
      <c r="G146" s="40"/>
      <c r="H146" s="40"/>
      <c r="I146" s="40"/>
      <c r="J146" s="40"/>
      <c r="K146" s="40"/>
      <c r="L146" s="40"/>
      <c r="M146" s="40"/>
      <c r="N146" s="40"/>
      <c r="O146" s="40"/>
      <c r="P146" s="40"/>
      <c r="Q146" s="40"/>
      <c r="R146" s="40"/>
      <c r="S146" s="40"/>
      <c r="T146" s="40"/>
    </row>
  </sheetData>
  <sheetProtection algorithmName="SHA-512" hashValue="Egardx5vEA8GttziNHwby2xNtUi9YQlcsqu8sN20kXn+7TF+sTpJJsgxg22SHDNK4Gn0yGl4M2xNA0KhLh+WaA==" saltValue="8NkhsJOPNVAvUFu272mqGA==" spinCount="100000" sheet="1" scenarios="1" formatColumns="0" formatRows="0" insertColumns="0" insertRows="0" selectLockedCells="1"/>
  <mergeCells count="10">
    <mergeCell ref="O27:S42"/>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20" zoomScale="86" zoomScaleNormal="86" workbookViewId="0">
      <selection activeCell="C33" sqref="C33"/>
    </sheetView>
  </sheetViews>
  <sheetFormatPr defaultColWidth="9.109375" defaultRowHeight="13.2" outlineLevelRow="2" x14ac:dyDescent="0.25"/>
  <cols>
    <col min="1" max="1" width="10.5546875" style="80" customWidth="1"/>
    <col min="2" max="2" width="9.109375" style="80"/>
    <col min="3" max="3" width="60.44140625" style="80" customWidth="1"/>
    <col min="4" max="4" width="13.88671875" style="80" customWidth="1"/>
    <col min="5" max="5" width="13.109375" style="80" customWidth="1"/>
    <col min="6" max="7" width="9.109375" style="80"/>
    <col min="8" max="8" width="12.6640625" style="80" customWidth="1"/>
    <col min="9" max="9" width="10.88671875" style="80" customWidth="1"/>
    <col min="10" max="10" width="11.109375" style="80" customWidth="1"/>
    <col min="11" max="11" width="11.44140625" style="80" customWidth="1"/>
    <col min="12" max="12" width="11.109375" style="80" customWidth="1"/>
    <col min="13" max="13" width="11.33203125" style="80" customWidth="1"/>
    <col min="14" max="16384" width="9.109375" style="80"/>
  </cols>
  <sheetData>
    <row r="2" spans="1:15" ht="21" x14ac:dyDescent="0.4">
      <c r="A2" s="81"/>
      <c r="B2" s="82" t="s">
        <v>9</v>
      </c>
      <c r="C2" s="83" t="str">
        <f>Titullapa!$B$6</f>
        <v>[Nosaukums]</v>
      </c>
    </row>
    <row r="3" spans="1:15" ht="21" x14ac:dyDescent="0.4">
      <c r="A3" s="81"/>
      <c r="B3" s="82" t="s">
        <v>10</v>
      </c>
      <c r="C3" s="83" t="str">
        <f>Saturs!C13</f>
        <v>V Modulis: Pakalpojumu izmaksas</v>
      </c>
    </row>
    <row r="4" spans="1:15" ht="21" x14ac:dyDescent="0.4">
      <c r="A4" s="81"/>
      <c r="B4" s="316" t="s">
        <v>11</v>
      </c>
      <c r="C4" s="317"/>
    </row>
    <row r="5" spans="1:15" ht="21" x14ac:dyDescent="0.4">
      <c r="A5" s="81"/>
      <c r="B5" s="81"/>
      <c r="C5" s="81"/>
    </row>
    <row r="6" spans="1:15" ht="21" x14ac:dyDescent="0.4">
      <c r="A6" s="81"/>
      <c r="B6" s="87" t="s">
        <v>13</v>
      </c>
      <c r="C6" s="81"/>
    </row>
    <row r="7" spans="1:15" ht="15.6" x14ac:dyDescent="0.3">
      <c r="D7" s="88" t="s">
        <v>14</v>
      </c>
      <c r="E7" s="40" t="s">
        <v>17</v>
      </c>
      <c r="F7" s="40"/>
      <c r="G7" s="40"/>
      <c r="H7" s="40"/>
      <c r="I7" s="40"/>
      <c r="J7" s="40"/>
      <c r="K7" s="40"/>
      <c r="L7" s="40"/>
      <c r="M7" s="40"/>
      <c r="N7" s="40"/>
      <c r="O7" s="40"/>
    </row>
    <row r="8" spans="1:15" ht="15.6" x14ac:dyDescent="0.3">
      <c r="D8" s="89" t="s">
        <v>15</v>
      </c>
      <c r="E8" s="40" t="s">
        <v>267</v>
      </c>
      <c r="F8" s="40"/>
      <c r="G8" s="40"/>
      <c r="H8" s="40"/>
      <c r="I8" s="40"/>
      <c r="J8" s="40"/>
      <c r="K8" s="40"/>
      <c r="L8" s="40"/>
      <c r="M8" s="40"/>
      <c r="N8" s="40"/>
      <c r="O8" s="40"/>
    </row>
    <row r="9" spans="1:15" ht="15.6" x14ac:dyDescent="0.3">
      <c r="D9" s="90" t="s">
        <v>16</v>
      </c>
      <c r="E9" s="40" t="s">
        <v>268</v>
      </c>
      <c r="F9" s="40"/>
      <c r="G9" s="40"/>
      <c r="H9" s="40"/>
      <c r="I9" s="40"/>
      <c r="J9" s="40"/>
      <c r="K9" s="40"/>
      <c r="L9" s="40"/>
      <c r="M9" s="40"/>
      <c r="N9" s="40"/>
      <c r="O9" s="40"/>
    </row>
    <row r="10" spans="1:15" ht="15.6" x14ac:dyDescent="0.3">
      <c r="D10" s="40"/>
      <c r="E10" s="40"/>
      <c r="F10" s="40"/>
      <c r="G10" s="40"/>
      <c r="H10" s="40"/>
      <c r="I10" s="40"/>
      <c r="J10" s="40"/>
      <c r="K10" s="40"/>
      <c r="L10" s="40"/>
      <c r="M10" s="40"/>
      <c r="N10" s="40"/>
      <c r="O10" s="40"/>
    </row>
    <row r="11" spans="1:15" ht="17.399999999999999" x14ac:dyDescent="0.3">
      <c r="B11" s="87" t="s">
        <v>48</v>
      </c>
      <c r="D11" s="40"/>
      <c r="E11" s="40"/>
      <c r="F11" s="40"/>
      <c r="G11" s="40"/>
      <c r="H11" s="40"/>
      <c r="I11" s="40"/>
      <c r="J11" s="40"/>
      <c r="K11" s="40"/>
      <c r="L11" s="40"/>
      <c r="M11" s="40"/>
      <c r="N11" s="40"/>
      <c r="O11" s="40"/>
    </row>
    <row r="12" spans="1:15" ht="13.8" thickBot="1" x14ac:dyDescent="0.3"/>
    <row r="13" spans="1:15" ht="15" customHeight="1" x14ac:dyDescent="0.25">
      <c r="C13" s="341" t="s">
        <v>309</v>
      </c>
      <c r="D13" s="342"/>
      <c r="E13" s="342"/>
      <c r="F13" s="342"/>
      <c r="G13" s="342"/>
      <c r="H13" s="342"/>
      <c r="I13" s="342"/>
      <c r="J13" s="342"/>
      <c r="K13" s="343"/>
    </row>
    <row r="14" spans="1:15" x14ac:dyDescent="0.25">
      <c r="C14" s="344"/>
      <c r="D14" s="345"/>
      <c r="E14" s="345"/>
      <c r="F14" s="345"/>
      <c r="G14" s="345"/>
      <c r="H14" s="345"/>
      <c r="I14" s="345"/>
      <c r="J14" s="345"/>
      <c r="K14" s="346"/>
    </row>
    <row r="15" spans="1:15" x14ac:dyDescent="0.25">
      <c r="C15" s="344"/>
      <c r="D15" s="345"/>
      <c r="E15" s="345"/>
      <c r="F15" s="345"/>
      <c r="G15" s="345"/>
      <c r="H15" s="345"/>
      <c r="I15" s="345"/>
      <c r="J15" s="345"/>
      <c r="K15" s="346"/>
    </row>
    <row r="16" spans="1:15" x14ac:dyDescent="0.25">
      <c r="C16" s="344"/>
      <c r="D16" s="345"/>
      <c r="E16" s="345"/>
      <c r="F16" s="345"/>
      <c r="G16" s="345"/>
      <c r="H16" s="345"/>
      <c r="I16" s="345"/>
      <c r="J16" s="345"/>
      <c r="K16" s="346"/>
    </row>
    <row r="17" spans="2:13" x14ac:dyDescent="0.25">
      <c r="C17" s="344"/>
      <c r="D17" s="345"/>
      <c r="E17" s="345"/>
      <c r="F17" s="345"/>
      <c r="G17" s="345"/>
      <c r="H17" s="345"/>
      <c r="I17" s="345"/>
      <c r="J17" s="345"/>
      <c r="K17" s="346"/>
    </row>
    <row r="18" spans="2:13" ht="49.95" customHeight="1" thickBot="1" x14ac:dyDescent="0.3">
      <c r="C18" s="347"/>
      <c r="D18" s="348"/>
      <c r="E18" s="348"/>
      <c r="F18" s="348"/>
      <c r="G18" s="348"/>
      <c r="H18" s="348"/>
      <c r="I18" s="348"/>
      <c r="J18" s="348"/>
      <c r="K18" s="349"/>
    </row>
    <row r="20" spans="2:13" ht="18" thickBot="1" x14ac:dyDescent="0.35">
      <c r="B20" s="91" t="s">
        <v>310</v>
      </c>
      <c r="C20" s="199"/>
      <c r="D20" s="40"/>
      <c r="E20" s="40"/>
      <c r="F20" s="40"/>
      <c r="G20" s="40"/>
      <c r="H20" s="40"/>
      <c r="I20" s="40"/>
      <c r="J20" s="40"/>
      <c r="K20" s="40"/>
      <c r="L20" s="40"/>
      <c r="M20" s="40"/>
    </row>
    <row r="21" spans="2:13" ht="67.5" customHeight="1" thickBot="1" x14ac:dyDescent="0.35">
      <c r="B21" s="40"/>
      <c r="C21" s="40"/>
      <c r="D21" s="40"/>
      <c r="E21" s="40"/>
      <c r="F21" s="40"/>
      <c r="G21" s="40"/>
      <c r="H21" s="40"/>
      <c r="I21" s="112" t="s">
        <v>94</v>
      </c>
      <c r="J21" s="233" t="s">
        <v>95</v>
      </c>
      <c r="K21" s="233" t="s">
        <v>96</v>
      </c>
      <c r="L21" s="233" t="s">
        <v>97</v>
      </c>
      <c r="M21" s="234" t="s">
        <v>98</v>
      </c>
    </row>
    <row r="22" spans="2:13" ht="18" thickBot="1" x14ac:dyDescent="0.35">
      <c r="B22" s="40"/>
      <c r="C22" s="40"/>
      <c r="D22" s="40"/>
      <c r="E22" s="40"/>
      <c r="F22" s="40"/>
      <c r="G22" s="40"/>
      <c r="H22" s="147" t="s">
        <v>85</v>
      </c>
      <c r="I22" s="61">
        <f>SUM(I31:I80)</f>
        <v>0</v>
      </c>
      <c r="J22" s="62">
        <f t="shared" ref="J22:M22" si="0">SUM(J31:J80)</f>
        <v>0</v>
      </c>
      <c r="K22" s="62">
        <f t="shared" si="0"/>
        <v>0</v>
      </c>
      <c r="L22" s="62">
        <f t="shared" si="0"/>
        <v>0</v>
      </c>
      <c r="M22" s="63">
        <f t="shared" si="0"/>
        <v>0</v>
      </c>
    </row>
    <row r="23" spans="2:13" ht="15.6" x14ac:dyDescent="0.3">
      <c r="B23" s="40"/>
      <c r="C23" s="40"/>
      <c r="D23" s="40"/>
      <c r="E23" s="40"/>
      <c r="F23" s="40"/>
      <c r="G23" s="40"/>
      <c r="H23" s="40"/>
      <c r="I23" s="40"/>
      <c r="J23" s="40"/>
      <c r="K23" s="40"/>
      <c r="L23" s="40"/>
      <c r="M23" s="40"/>
    </row>
    <row r="24" spans="2:13" ht="16.2" thickBot="1" x14ac:dyDescent="0.35">
      <c r="B24" s="40"/>
      <c r="C24" s="40"/>
      <c r="D24" s="40"/>
      <c r="E24" s="40"/>
      <c r="F24" s="40"/>
      <c r="G24" s="40"/>
      <c r="H24" s="40"/>
      <c r="I24" s="40"/>
      <c r="J24" s="40"/>
      <c r="K24" s="40"/>
      <c r="L24" s="40"/>
      <c r="M24" s="40"/>
    </row>
    <row r="25" spans="2:13" ht="15.6" x14ac:dyDescent="0.3">
      <c r="B25" s="383" t="s">
        <v>65</v>
      </c>
      <c r="C25" s="361" t="s">
        <v>194</v>
      </c>
      <c r="D25" s="361" t="s">
        <v>195</v>
      </c>
      <c r="E25" s="361" t="s">
        <v>91</v>
      </c>
      <c r="F25" s="361" t="s">
        <v>110</v>
      </c>
      <c r="G25" s="361" t="s">
        <v>93</v>
      </c>
      <c r="H25" s="399" t="s">
        <v>74</v>
      </c>
      <c r="I25" s="398" t="s">
        <v>111</v>
      </c>
      <c r="J25" s="390"/>
      <c r="K25" s="390"/>
      <c r="L25" s="390"/>
      <c r="M25" s="391"/>
    </row>
    <row r="26" spans="2:13" ht="15.6" x14ac:dyDescent="0.25">
      <c r="B26" s="389"/>
      <c r="C26" s="386"/>
      <c r="D26" s="386"/>
      <c r="E26" s="386"/>
      <c r="F26" s="386"/>
      <c r="G26" s="386"/>
      <c r="H26" s="400"/>
      <c r="I26" s="241" t="str">
        <f>'Cenas aprēķins'!E20</f>
        <v>Stunda</v>
      </c>
      <c r="J26" s="203" t="str">
        <f>'Cenas aprēķins'!F20</f>
        <v>Diena</v>
      </c>
      <c r="K26" s="203" t="str">
        <f>'Cenas aprēķins'!G20</f>
        <v>Diennakts</v>
      </c>
      <c r="L26" s="203" t="str">
        <f>'Cenas aprēķins'!H20</f>
        <v>Mēnesis</v>
      </c>
      <c r="M26" s="204" t="str">
        <f>'Cenas aprēķins'!I20</f>
        <v>Reize</v>
      </c>
    </row>
    <row r="27" spans="2:13" ht="15.6" x14ac:dyDescent="0.25">
      <c r="B27" s="389"/>
      <c r="C27" s="386"/>
      <c r="D27" s="386"/>
      <c r="E27" s="386"/>
      <c r="F27" s="386"/>
      <c r="G27" s="386"/>
      <c r="H27" s="400"/>
      <c r="I27" s="241">
        <f>'Cenas aprēķins'!E21</f>
        <v>1</v>
      </c>
      <c r="J27" s="203">
        <f>'Cenas aprēķins'!F21</f>
        <v>8</v>
      </c>
      <c r="K27" s="203">
        <f>'Cenas aprēķins'!G21</f>
        <v>24</v>
      </c>
      <c r="L27" s="203">
        <f>'Cenas aprēķins'!H21</f>
        <v>167</v>
      </c>
      <c r="M27" s="204">
        <f>'Cenas aprēķins'!I21</f>
        <v>0</v>
      </c>
    </row>
    <row r="28" spans="2:13" ht="16.2" thickBot="1" x14ac:dyDescent="0.3">
      <c r="B28" s="157">
        <v>1</v>
      </c>
      <c r="C28" s="158">
        <v>2</v>
      </c>
      <c r="D28" s="158">
        <v>3</v>
      </c>
      <c r="E28" s="158">
        <v>4</v>
      </c>
      <c r="F28" s="158">
        <v>5</v>
      </c>
      <c r="G28" s="158">
        <v>6</v>
      </c>
      <c r="H28" s="242">
        <v>7</v>
      </c>
      <c r="I28" s="205">
        <v>8</v>
      </c>
      <c r="J28" s="206">
        <v>9</v>
      </c>
      <c r="K28" s="206">
        <v>10</v>
      </c>
      <c r="L28" s="206">
        <v>11</v>
      </c>
      <c r="M28" s="207">
        <v>12</v>
      </c>
    </row>
    <row r="29" spans="2:13" s="246" customFormat="1" ht="31.2" outlineLevel="1" x14ac:dyDescent="0.3">
      <c r="B29" s="243">
        <v>0</v>
      </c>
      <c r="C29" s="244" t="s">
        <v>198</v>
      </c>
      <c r="D29" s="245" t="s">
        <v>315</v>
      </c>
      <c r="E29" s="244" t="s">
        <v>199</v>
      </c>
      <c r="F29" s="303">
        <v>10</v>
      </c>
      <c r="G29" s="244">
        <v>4</v>
      </c>
      <c r="H29" s="64">
        <f>F29*G29</f>
        <v>40</v>
      </c>
      <c r="I29" s="65">
        <f>IF('Cenas aprēķins'!$E$22="Jā",IFERROR(ROUND(IF($D29="Par pakalpojumu",$F29,$H29/$L$27*I$27),2),""),"")</f>
        <v>10</v>
      </c>
      <c r="J29" s="64">
        <f>IF('Cenas aprēķins'!$F$22="Jā",IFERROR(ROUND(IF($D29="Par pakalpojumu",$F29,$H29/$L$27*J$27),2),""),"")</f>
        <v>10</v>
      </c>
      <c r="K29" s="64">
        <f>IF('Cenas aprēķins'!$G$22="Jā",IFERROR(ROUND(IF($D29="Par pakalpojumu",$F29,$H29/$L$27*K$27),2),""),"")</f>
        <v>10</v>
      </c>
      <c r="L29" s="64">
        <f>IF('Cenas aprēķins'!$H$22="Jā",H29,"")</f>
        <v>40</v>
      </c>
      <c r="M29" s="66" t="str">
        <f>IF('Cenas aprēķins'!$I$22="Jā",IFERROR(ROUND(IF($D29="Par pakalpojumu",$F29,$H29/$L$27*M$27),2),""),"")</f>
        <v/>
      </c>
    </row>
    <row r="30" spans="2:13" s="246" customFormat="1" ht="31.2" outlineLevel="1" x14ac:dyDescent="0.3">
      <c r="B30" s="243">
        <v>0</v>
      </c>
      <c r="C30" s="244" t="s">
        <v>230</v>
      </c>
      <c r="D30" s="245" t="s">
        <v>197</v>
      </c>
      <c r="E30" s="244" t="s">
        <v>229</v>
      </c>
      <c r="F30" s="303">
        <v>200</v>
      </c>
      <c r="G30" s="244">
        <v>1</v>
      </c>
      <c r="H30" s="64">
        <f>F30*G30</f>
        <v>200</v>
      </c>
      <c r="I30" s="65">
        <f>IF('Cenas aprēķins'!$E$22="Jā",IFERROR(ROUND(IF($D30="Par pakalpojumu",$F30,$H30/$L$27*I$27),2),""),"")</f>
        <v>1.2</v>
      </c>
      <c r="J30" s="64">
        <f>IF('Cenas aprēķins'!$F$22="Jā",IFERROR(ROUND(IF($D30="Par pakalpojumu",$F30,$H30/$L$27*J$27),2),""),"")</f>
        <v>9.58</v>
      </c>
      <c r="K30" s="64">
        <f>IF('Cenas aprēķins'!$G$22="Jā",IFERROR(ROUND(IF($D30="Par pakalpojumu",$F30,$H30/$L$27*K$27),2),""),"")</f>
        <v>28.74</v>
      </c>
      <c r="L30" s="64">
        <f>IF('Cenas aprēķins'!$H$22="Jā",H30,"")</f>
        <v>200</v>
      </c>
      <c r="M30" s="66" t="str">
        <f>IF('Cenas aprēķins'!$I$22="Jā",IFERROR(ROUND(IF($D30="Par pakalpojumu",$F30,$H30/$L$27*M$27),2),""),"")</f>
        <v/>
      </c>
    </row>
    <row r="31" spans="2:13" ht="15.6" outlineLevel="1" x14ac:dyDescent="0.3">
      <c r="B31" s="109">
        <v>1</v>
      </c>
      <c r="C31" s="182"/>
      <c r="D31" s="184"/>
      <c r="E31" s="182"/>
      <c r="F31" s="304"/>
      <c r="G31" s="182"/>
      <c r="H31" s="56">
        <f>F31*G31</f>
        <v>0</v>
      </c>
      <c r="I31" s="29">
        <f>IF('Cenas aprēķins'!$E$22="Jā",IFERROR(ROUND(IF($D31="Par pakalpojumu",$F31,$H31/$L$27*I$27),2),""),"")</f>
        <v>0</v>
      </c>
      <c r="J31" s="30">
        <f>IF('Cenas aprēķins'!$F$22="Jā",IFERROR(ROUND(IF($D31="Par pakalpojumu",$F31,$H31/$L$27*J$27),2),""),"")</f>
        <v>0</v>
      </c>
      <c r="K31" s="30">
        <f>IF('Cenas aprēķins'!$G$22="Jā",IFERROR(ROUND(IF($D31="Par pakalpojumu",$F31,$H31/$L$27*K$27),2),""),"")</f>
        <v>0</v>
      </c>
      <c r="L31" s="30">
        <f>IF('Cenas aprēķins'!$H$22="Jā",H31,"")</f>
        <v>0</v>
      </c>
      <c r="M31" s="31" t="str">
        <f>IF('Cenas aprēķins'!$I$22="Jā",IFERROR(ROUND(IF($D31="Par pakalpojumu",$F31,$H31/$L$27*M$27),2),""),"")</f>
        <v/>
      </c>
    </row>
    <row r="32" spans="2:13" ht="15.6" outlineLevel="1" x14ac:dyDescent="0.3">
      <c r="B32" s="109">
        <v>2</v>
      </c>
      <c r="C32" s="182"/>
      <c r="D32" s="184"/>
      <c r="E32" s="182"/>
      <c r="F32" s="304"/>
      <c r="G32" s="182"/>
      <c r="H32" s="56">
        <f t="shared" ref="H32:H80" si="1">F32*G32</f>
        <v>0</v>
      </c>
      <c r="I32" s="29">
        <f>IF('Cenas aprēķins'!$E$22="Jā",IFERROR(ROUND(IF($D32="Par pakalpojumu",$F32,$H32/$L$27*I$27),2),""),"")</f>
        <v>0</v>
      </c>
      <c r="J32" s="30">
        <f>IF('Cenas aprēķins'!$F$22="Jā",IFERROR(ROUND(IF($D32="Par pakalpojumu",$F32,$H32/$L$27*J$27),2),""),"")</f>
        <v>0</v>
      </c>
      <c r="K32" s="30">
        <f>IF('Cenas aprēķins'!$G$22="Jā",IFERROR(ROUND(IF($D32="Par pakalpojumu",$F32,$H32/$L$27*K$27),2),""),"")</f>
        <v>0</v>
      </c>
      <c r="L32" s="30">
        <f>IF('Cenas aprēķins'!$H$22="Jā",H32,"")</f>
        <v>0</v>
      </c>
      <c r="M32" s="31" t="str">
        <f>IF('Cenas aprēķins'!$I$22="Jā",IFERROR(ROUND(IF($D32="Par pakalpojumu",$F32,$H32/$L$27*M$27),2),""),"")</f>
        <v/>
      </c>
    </row>
    <row r="33" spans="2:13" ht="15.6" outlineLevel="1" x14ac:dyDescent="0.3">
      <c r="B33" s="109">
        <v>3</v>
      </c>
      <c r="C33" s="182"/>
      <c r="D33" s="184"/>
      <c r="E33" s="182"/>
      <c r="F33" s="304"/>
      <c r="G33" s="182"/>
      <c r="H33" s="56">
        <f t="shared" si="1"/>
        <v>0</v>
      </c>
      <c r="I33" s="29">
        <f>IF('Cenas aprēķins'!$E$22="Jā",IFERROR(ROUND(IF($D33="Par pakalpojumu",$F33,$H33/$L$27*I$27),2),""),"")</f>
        <v>0</v>
      </c>
      <c r="J33" s="30">
        <f>IF('Cenas aprēķins'!$F$22="Jā",IFERROR(ROUND(IF($D33="Par pakalpojumu",$F33,$H33/$L$27*J$27),2),""),"")</f>
        <v>0</v>
      </c>
      <c r="K33" s="30">
        <f>IF('Cenas aprēķins'!$G$22="Jā",IFERROR(ROUND(IF($D33="Par pakalpojumu",$F33,$H33/$L$27*K$27),2),""),"")</f>
        <v>0</v>
      </c>
      <c r="L33" s="30">
        <f>IF('Cenas aprēķins'!$H$22="Jā",H33,"")</f>
        <v>0</v>
      </c>
      <c r="M33" s="31" t="str">
        <f>IF('Cenas aprēķins'!$I$22="Jā",IFERROR(ROUND(IF($D33="Par pakalpojumu",$F33,$H33/$L$27*M$27),2),""),"")</f>
        <v/>
      </c>
    </row>
    <row r="34" spans="2:13" ht="15.6" outlineLevel="1" x14ac:dyDescent="0.3">
      <c r="B34" s="109">
        <v>4</v>
      </c>
      <c r="C34" s="182"/>
      <c r="D34" s="184"/>
      <c r="E34" s="182"/>
      <c r="F34" s="304"/>
      <c r="G34" s="182"/>
      <c r="H34" s="56">
        <f t="shared" si="1"/>
        <v>0</v>
      </c>
      <c r="I34" s="29">
        <f>IF('Cenas aprēķins'!$E$22="Jā",IFERROR(ROUND(IF($D34="Par pakalpojumu",$F34,$H34/$L$27*I$27),2),""),"")</f>
        <v>0</v>
      </c>
      <c r="J34" s="30">
        <f>IF('Cenas aprēķins'!$F$22="Jā",IFERROR(ROUND(IF($D34="Par pakalpojumu",$F34,$H34/$L$27*J$27),2),""),"")</f>
        <v>0</v>
      </c>
      <c r="K34" s="30">
        <f>IF('Cenas aprēķins'!$G$22="Jā",IFERROR(ROUND(IF($D34="Par pakalpojumu",$F34,$H34/$L$27*K$27),2),""),"")</f>
        <v>0</v>
      </c>
      <c r="L34" s="30">
        <f>IF('Cenas aprēķins'!$H$22="Jā",H34,"")</f>
        <v>0</v>
      </c>
      <c r="M34" s="31" t="str">
        <f>IF('Cenas aprēķins'!$I$22="Jā",IFERROR(ROUND(IF($D34="Par pakalpojumu",$F34,$H34/$L$27*M$27),2),""),"")</f>
        <v/>
      </c>
    </row>
    <row r="35" spans="2:13" ht="15.6" outlineLevel="1" x14ac:dyDescent="0.3">
      <c r="B35" s="109">
        <v>5</v>
      </c>
      <c r="C35" s="182"/>
      <c r="D35" s="184"/>
      <c r="E35" s="182"/>
      <c r="F35" s="304"/>
      <c r="G35" s="182"/>
      <c r="H35" s="56">
        <f t="shared" si="1"/>
        <v>0</v>
      </c>
      <c r="I35" s="29">
        <f>IF('Cenas aprēķins'!$E$22="Jā",IFERROR(ROUND(IF($D35="Par pakalpojumu",$F35,$H35/$L$27*I$27),2),""),"")</f>
        <v>0</v>
      </c>
      <c r="J35" s="30">
        <f>IF('Cenas aprēķins'!$F$22="Jā",IFERROR(ROUND(IF($D35="Par pakalpojumu",$F35,$H35/$L$27*J$27),2),""),"")</f>
        <v>0</v>
      </c>
      <c r="K35" s="30">
        <f>IF('Cenas aprēķins'!$G$22="Jā",IFERROR(ROUND(IF($D35="Par pakalpojumu",$F35,$H35/$L$27*K$27),2),""),"")</f>
        <v>0</v>
      </c>
      <c r="L35" s="30">
        <f>IF('Cenas aprēķins'!$H$22="Jā",H35,"")</f>
        <v>0</v>
      </c>
      <c r="M35" s="31" t="str">
        <f>IF('Cenas aprēķins'!$I$22="Jā",IFERROR(ROUND(IF($D35="Par pakalpojumu",$F35,$H35/$L$27*M$27),2),""),"")</f>
        <v/>
      </c>
    </row>
    <row r="36" spans="2:13" ht="15.6" outlineLevel="1" x14ac:dyDescent="0.3">
      <c r="B36" s="109">
        <v>6</v>
      </c>
      <c r="C36" s="182"/>
      <c r="D36" s="184"/>
      <c r="E36" s="182"/>
      <c r="F36" s="304"/>
      <c r="G36" s="182"/>
      <c r="H36" s="56">
        <f t="shared" si="1"/>
        <v>0</v>
      </c>
      <c r="I36" s="29">
        <f>IF('Cenas aprēķins'!$E$22="Jā",IFERROR(ROUND(IF($D36="Par pakalpojumu",$F36,$H36/$L$27*I$27),2),""),"")</f>
        <v>0</v>
      </c>
      <c r="J36" s="30">
        <f>IF('Cenas aprēķins'!$F$22="Jā",IFERROR(ROUND(IF($D36="Par pakalpojumu",$F36,$H36/$L$27*J$27),2),""),"")</f>
        <v>0</v>
      </c>
      <c r="K36" s="30">
        <f>IF('Cenas aprēķins'!$G$22="Jā",IFERROR(ROUND(IF($D36="Par pakalpojumu",$F36,$H36/$L$27*K$27),2),""),"")</f>
        <v>0</v>
      </c>
      <c r="L36" s="30">
        <f>IF('Cenas aprēķins'!$H$22="Jā",H36,"")</f>
        <v>0</v>
      </c>
      <c r="M36" s="31" t="str">
        <f>IF('Cenas aprēķins'!$I$22="Jā",IFERROR(ROUND(IF($D36="Par pakalpojumu",$F36,$H36/$L$27*M$27),2),""),"")</f>
        <v/>
      </c>
    </row>
    <row r="37" spans="2:13" ht="15.6" outlineLevel="1" x14ac:dyDescent="0.3">
      <c r="B37" s="109">
        <v>7</v>
      </c>
      <c r="C37" s="182"/>
      <c r="D37" s="184"/>
      <c r="E37" s="182"/>
      <c r="F37" s="304"/>
      <c r="G37" s="182"/>
      <c r="H37" s="56">
        <f t="shared" si="1"/>
        <v>0</v>
      </c>
      <c r="I37" s="29">
        <f>IF('Cenas aprēķins'!$E$22="Jā",IFERROR(ROUND(IF($D37="Par pakalpojumu",$F37,$H37/$L$27*I$27),2),""),"")</f>
        <v>0</v>
      </c>
      <c r="J37" s="30">
        <f>IF('Cenas aprēķins'!$F$22="Jā",IFERROR(ROUND(IF($D37="Par pakalpojumu",$F37,$H37/$L$27*J$27),2),""),"")</f>
        <v>0</v>
      </c>
      <c r="K37" s="30">
        <f>IF('Cenas aprēķins'!$G$22="Jā",IFERROR(ROUND(IF($D37="Par pakalpojumu",$F37,$H37/$L$27*K$27),2),""),"")</f>
        <v>0</v>
      </c>
      <c r="L37" s="30">
        <f>IF('Cenas aprēķins'!$H$22="Jā",H37,"")</f>
        <v>0</v>
      </c>
      <c r="M37" s="31" t="str">
        <f>IF('Cenas aprēķins'!$I$22="Jā",IFERROR(ROUND(IF($D37="Par pakalpojumu",$F37,$H37/$L$27*M$27),2),""),"")</f>
        <v/>
      </c>
    </row>
    <row r="38" spans="2:13" ht="15.6" outlineLevel="1" x14ac:dyDescent="0.3">
      <c r="B38" s="109">
        <v>8</v>
      </c>
      <c r="C38" s="182"/>
      <c r="D38" s="184"/>
      <c r="E38" s="182"/>
      <c r="F38" s="304"/>
      <c r="G38" s="182"/>
      <c r="H38" s="56">
        <f t="shared" si="1"/>
        <v>0</v>
      </c>
      <c r="I38" s="29">
        <f>IF('Cenas aprēķins'!$E$22="Jā",IFERROR(ROUND(IF($D38="Par pakalpojumu",$F38,$H38/$L$27*I$27),2),""),"")</f>
        <v>0</v>
      </c>
      <c r="J38" s="30">
        <f>IF('Cenas aprēķins'!$F$22="Jā",IFERROR(ROUND(IF($D38="Par pakalpojumu",$F38,$H38/$L$27*J$27),2),""),"")</f>
        <v>0</v>
      </c>
      <c r="K38" s="30">
        <f>IF('Cenas aprēķins'!$G$22="Jā",IFERROR(ROUND(IF($D38="Par pakalpojumu",$F38,$H38/$L$27*K$27),2),""),"")</f>
        <v>0</v>
      </c>
      <c r="L38" s="30">
        <f>IF('Cenas aprēķins'!$H$22="Jā",H38,"")</f>
        <v>0</v>
      </c>
      <c r="M38" s="31" t="str">
        <f>IF('Cenas aprēķins'!$I$22="Jā",IFERROR(ROUND(IF($D38="Par pakalpojumu",$F38,$H38/$L$27*M$27),2),""),"")</f>
        <v/>
      </c>
    </row>
    <row r="39" spans="2:13" ht="15.6" outlineLevel="1" x14ac:dyDescent="0.3">
      <c r="B39" s="109">
        <v>9</v>
      </c>
      <c r="C39" s="182"/>
      <c r="D39" s="184"/>
      <c r="E39" s="182"/>
      <c r="F39" s="304"/>
      <c r="G39" s="182"/>
      <c r="H39" s="56">
        <f t="shared" si="1"/>
        <v>0</v>
      </c>
      <c r="I39" s="29">
        <f>IF('Cenas aprēķins'!$E$22="Jā",IFERROR(ROUND(IF($D39="Par pakalpojumu",$F39,$H39/$L$27*I$27),2),""),"")</f>
        <v>0</v>
      </c>
      <c r="J39" s="30">
        <f>IF('Cenas aprēķins'!$F$22="Jā",IFERROR(ROUND(IF($D39="Par pakalpojumu",$F39,$H39/$L$27*J$27),2),""),"")</f>
        <v>0</v>
      </c>
      <c r="K39" s="30">
        <f>IF('Cenas aprēķins'!$G$22="Jā",IFERROR(ROUND(IF($D39="Par pakalpojumu",$F39,$H39/$L$27*K$27),2),""),"")</f>
        <v>0</v>
      </c>
      <c r="L39" s="30">
        <f>IF('Cenas aprēķins'!$H$22="Jā",H39,"")</f>
        <v>0</v>
      </c>
      <c r="M39" s="31" t="str">
        <f>IF('Cenas aprēķins'!$I$22="Jā",IFERROR(ROUND(IF($D39="Par pakalpojumu",$F39,$H39/$L$27*M$27),2),""),"")</f>
        <v/>
      </c>
    </row>
    <row r="40" spans="2:13" ht="15.6" outlineLevel="1" collapsed="1" x14ac:dyDescent="0.3">
      <c r="B40" s="109">
        <v>10</v>
      </c>
      <c r="C40" s="182"/>
      <c r="D40" s="184"/>
      <c r="E40" s="182"/>
      <c r="F40" s="304"/>
      <c r="G40" s="182"/>
      <c r="H40" s="56">
        <f t="shared" si="1"/>
        <v>0</v>
      </c>
      <c r="I40" s="29">
        <f>IF('Cenas aprēķins'!$E$22="Jā",IFERROR(ROUND(IF($D40="Par pakalpojumu",$F40,$H40/$L$27*I$27),2),""),"")</f>
        <v>0</v>
      </c>
      <c r="J40" s="30">
        <f>IF('Cenas aprēķins'!$F$22="Jā",IFERROR(ROUND(IF($D40="Par pakalpojumu",$F40,$H40/$L$27*J$27),2),""),"")</f>
        <v>0</v>
      </c>
      <c r="K40" s="30">
        <f>IF('Cenas aprēķins'!$G$22="Jā",IFERROR(ROUND(IF($D40="Par pakalpojumu",$F40,$H40/$L$27*K$27),2),""),"")</f>
        <v>0</v>
      </c>
      <c r="L40" s="30">
        <f>IF('Cenas aprēķins'!$H$22="Jā",H40,"")</f>
        <v>0</v>
      </c>
      <c r="M40" s="31" t="str">
        <f>IF('Cenas aprēķins'!$I$22="Jā",IFERROR(ROUND(IF($D40="Par pakalpojumu",$F40,$H40/$L$27*M$27),2),""),"")</f>
        <v/>
      </c>
    </row>
    <row r="41" spans="2:13" ht="15.6" hidden="1" outlineLevel="2" x14ac:dyDescent="0.3">
      <c r="B41" s="109">
        <v>11</v>
      </c>
      <c r="C41" s="182"/>
      <c r="D41" s="184"/>
      <c r="E41" s="182"/>
      <c r="F41" s="304"/>
      <c r="G41" s="182"/>
      <c r="H41" s="56">
        <f t="shared" si="1"/>
        <v>0</v>
      </c>
      <c r="I41" s="29">
        <f>IF('Cenas aprēķins'!$E$22="Jā",IFERROR(ROUND(IF($D41="Par pakalpojumu",$F41,$H41/$L$27*I$27),2),""),"")</f>
        <v>0</v>
      </c>
      <c r="J41" s="30">
        <f>IF('Cenas aprēķins'!$F$22="Jā",IFERROR(ROUND(IF($D41="Par pakalpojumu",$F41,$H41/$L$27*J$27),2),""),"")</f>
        <v>0</v>
      </c>
      <c r="K41" s="30">
        <f>IF('Cenas aprēķins'!$G$22="Jā",IFERROR(ROUND(IF($D41="Par pakalpojumu",$F41,$H41/$L$27*K$27),2),""),"")</f>
        <v>0</v>
      </c>
      <c r="L41" s="30">
        <f>IF('Cenas aprēķins'!$H$22="Jā",H41,"")</f>
        <v>0</v>
      </c>
      <c r="M41" s="31" t="str">
        <f>IF('Cenas aprēķins'!$I$22="Jā",IFERROR(ROUND(IF($D41="Par pakalpojumu",$F41,$H41/$L$27*M$27),2),""),"")</f>
        <v/>
      </c>
    </row>
    <row r="42" spans="2:13" ht="15.6" hidden="1" outlineLevel="2" x14ac:dyDescent="0.3">
      <c r="B42" s="109">
        <v>12</v>
      </c>
      <c r="C42" s="182"/>
      <c r="D42" s="184"/>
      <c r="E42" s="182"/>
      <c r="F42" s="304"/>
      <c r="G42" s="182"/>
      <c r="H42" s="56">
        <f t="shared" si="1"/>
        <v>0</v>
      </c>
      <c r="I42" s="29">
        <f>IF('Cenas aprēķins'!$E$22="Jā",IFERROR(ROUND(IF($D42="Par pakalpojumu",$F42,$H42/$L$27*I$27),2),""),"")</f>
        <v>0</v>
      </c>
      <c r="J42" s="30">
        <f>IF('Cenas aprēķins'!$F$22="Jā",IFERROR(ROUND(IF($D42="Par pakalpojumu",$F42,$H42/$L$27*J$27),2),""),"")</f>
        <v>0</v>
      </c>
      <c r="K42" s="30">
        <f>IF('Cenas aprēķins'!$G$22="Jā",IFERROR(ROUND(IF($D42="Par pakalpojumu",$F42,$H42/$L$27*K$27),2),""),"")</f>
        <v>0</v>
      </c>
      <c r="L42" s="30">
        <f>IF('Cenas aprēķins'!$H$22="Jā",H42,"")</f>
        <v>0</v>
      </c>
      <c r="M42" s="31" t="str">
        <f>IF('Cenas aprēķins'!$I$22="Jā",IFERROR(ROUND(IF($D42="Par pakalpojumu",$F42,$H42/$L$27*M$27),2),""),"")</f>
        <v/>
      </c>
    </row>
    <row r="43" spans="2:13" ht="15.6" hidden="1" outlineLevel="2" x14ac:dyDescent="0.3">
      <c r="B43" s="109">
        <v>13</v>
      </c>
      <c r="C43" s="182"/>
      <c r="D43" s="184"/>
      <c r="E43" s="182"/>
      <c r="F43" s="304"/>
      <c r="G43" s="182"/>
      <c r="H43" s="56">
        <f t="shared" si="1"/>
        <v>0</v>
      </c>
      <c r="I43" s="29">
        <f>IF('Cenas aprēķins'!$E$22="Jā",IFERROR(ROUND(IF($D43="Par pakalpojumu",$F43,$H43/$L$27*I$27),2),""),"")</f>
        <v>0</v>
      </c>
      <c r="J43" s="30">
        <f>IF('Cenas aprēķins'!$F$22="Jā",IFERROR(ROUND(IF($D43="Par pakalpojumu",$F43,$H43/$L$27*J$27),2),""),"")</f>
        <v>0</v>
      </c>
      <c r="K43" s="30">
        <f>IF('Cenas aprēķins'!$G$22="Jā",IFERROR(ROUND(IF($D43="Par pakalpojumu",$F43,$H43/$L$27*K$27),2),""),"")</f>
        <v>0</v>
      </c>
      <c r="L43" s="30">
        <f>IF('Cenas aprēķins'!$H$22="Jā",H43,"")</f>
        <v>0</v>
      </c>
      <c r="M43" s="31" t="str">
        <f>IF('Cenas aprēķins'!$I$22="Jā",IFERROR(ROUND(IF($D43="Par pakalpojumu",$F43,$H43/$L$27*M$27),2),""),"")</f>
        <v/>
      </c>
    </row>
    <row r="44" spans="2:13" ht="15.6" hidden="1" outlineLevel="2" x14ac:dyDescent="0.3">
      <c r="B44" s="109">
        <v>14</v>
      </c>
      <c r="C44" s="182"/>
      <c r="D44" s="184"/>
      <c r="E44" s="182"/>
      <c r="F44" s="304"/>
      <c r="G44" s="182"/>
      <c r="H44" s="56">
        <f t="shared" si="1"/>
        <v>0</v>
      </c>
      <c r="I44" s="29">
        <f>IF('Cenas aprēķins'!$E$22="Jā",IFERROR(ROUND(IF($D44="Par pakalpojumu",$F44,$H44/$L$27*I$27),2),""),"")</f>
        <v>0</v>
      </c>
      <c r="J44" s="30">
        <f>IF('Cenas aprēķins'!$F$22="Jā",IFERROR(ROUND(IF($D44="Par pakalpojumu",$F44,$H44/$L$27*J$27),2),""),"")</f>
        <v>0</v>
      </c>
      <c r="K44" s="30">
        <f>IF('Cenas aprēķins'!$G$22="Jā",IFERROR(ROUND(IF($D44="Par pakalpojumu",$F44,$H44/$L$27*K$27),2),""),"")</f>
        <v>0</v>
      </c>
      <c r="L44" s="30">
        <f>IF('Cenas aprēķins'!$H$22="Jā",H44,"")</f>
        <v>0</v>
      </c>
      <c r="M44" s="31" t="str">
        <f>IF('Cenas aprēķins'!$I$22="Jā",IFERROR(ROUND(IF($D44="Par pakalpojumu",$F44,$H44/$L$27*M$27),2),""),"")</f>
        <v/>
      </c>
    </row>
    <row r="45" spans="2:13" ht="15.6" hidden="1" outlineLevel="2" x14ac:dyDescent="0.3">
      <c r="B45" s="109">
        <v>15</v>
      </c>
      <c r="C45" s="182"/>
      <c r="D45" s="184"/>
      <c r="E45" s="182"/>
      <c r="F45" s="304"/>
      <c r="G45" s="182"/>
      <c r="H45" s="56">
        <f t="shared" si="1"/>
        <v>0</v>
      </c>
      <c r="I45" s="29">
        <f>IF('Cenas aprēķins'!$E$22="Jā",IFERROR(ROUND(IF($D45="Par pakalpojumu",$F45,$H45/$L$27*I$27),2),""),"")</f>
        <v>0</v>
      </c>
      <c r="J45" s="30">
        <f>IF('Cenas aprēķins'!$F$22="Jā",IFERROR(ROUND(IF($D45="Par pakalpojumu",$F45,$H45/$L$27*J$27),2),""),"")</f>
        <v>0</v>
      </c>
      <c r="K45" s="30">
        <f>IF('Cenas aprēķins'!$G$22="Jā",IFERROR(ROUND(IF($D45="Par pakalpojumu",$F45,$H45/$L$27*K$27),2),""),"")</f>
        <v>0</v>
      </c>
      <c r="L45" s="30">
        <f>IF('Cenas aprēķins'!$H$22="Jā",H45,"")</f>
        <v>0</v>
      </c>
      <c r="M45" s="31" t="str">
        <f>IF('Cenas aprēķins'!$I$22="Jā",IFERROR(ROUND(IF($D45="Par pakalpojumu",$F45,$H45/$L$27*M$27),2),""),"")</f>
        <v/>
      </c>
    </row>
    <row r="46" spans="2:13" ht="15.6" hidden="1" outlineLevel="2" x14ac:dyDescent="0.3">
      <c r="B46" s="109">
        <v>16</v>
      </c>
      <c r="C46" s="182"/>
      <c r="D46" s="184"/>
      <c r="E46" s="182"/>
      <c r="F46" s="304"/>
      <c r="G46" s="182"/>
      <c r="H46" s="56">
        <f t="shared" si="1"/>
        <v>0</v>
      </c>
      <c r="I46" s="29">
        <f>IF('Cenas aprēķins'!$E$22="Jā",IFERROR(ROUND(IF($D46="Par pakalpojumu",$F46,$H46/$L$27*I$27),2),""),"")</f>
        <v>0</v>
      </c>
      <c r="J46" s="30">
        <f>IF('Cenas aprēķins'!$F$22="Jā",IFERROR(ROUND(IF($D46="Par pakalpojumu",$F46,$H46/$L$27*J$27),2),""),"")</f>
        <v>0</v>
      </c>
      <c r="K46" s="30">
        <f>IF('Cenas aprēķins'!$G$22="Jā",IFERROR(ROUND(IF($D46="Par pakalpojumu",$F46,$H46/$L$27*K$27),2),""),"")</f>
        <v>0</v>
      </c>
      <c r="L46" s="30">
        <f>IF('Cenas aprēķins'!$H$22="Jā",H46,"")</f>
        <v>0</v>
      </c>
      <c r="M46" s="31" t="str">
        <f>IF('Cenas aprēķins'!$I$22="Jā",IFERROR(ROUND(IF($D46="Par pakalpojumu",$F46,$H46/$L$27*M$27),2),""),"")</f>
        <v/>
      </c>
    </row>
    <row r="47" spans="2:13" ht="15.6" hidden="1" outlineLevel="2" x14ac:dyDescent="0.3">
      <c r="B47" s="109">
        <v>17</v>
      </c>
      <c r="C47" s="182"/>
      <c r="D47" s="184"/>
      <c r="E47" s="182"/>
      <c r="F47" s="304"/>
      <c r="G47" s="182"/>
      <c r="H47" s="56">
        <f t="shared" si="1"/>
        <v>0</v>
      </c>
      <c r="I47" s="29">
        <f>IF('Cenas aprēķins'!$E$22="Jā",IFERROR(ROUND(IF($D47="Par pakalpojumu",$F47,$H47/$L$27*I$27),2),""),"")</f>
        <v>0</v>
      </c>
      <c r="J47" s="30">
        <f>IF('Cenas aprēķins'!$F$22="Jā",IFERROR(ROUND(IF($D47="Par pakalpojumu",$F47,$H47/$L$27*J$27),2),""),"")</f>
        <v>0</v>
      </c>
      <c r="K47" s="30">
        <f>IF('Cenas aprēķins'!$G$22="Jā",IFERROR(ROUND(IF($D47="Par pakalpojumu",$F47,$H47/$L$27*K$27),2),""),"")</f>
        <v>0</v>
      </c>
      <c r="L47" s="30">
        <f>IF('Cenas aprēķins'!$H$22="Jā",H47,"")</f>
        <v>0</v>
      </c>
      <c r="M47" s="31" t="str">
        <f>IF('Cenas aprēķins'!$I$22="Jā",IFERROR(ROUND(IF($D47="Par pakalpojumu",$F47,$H47/$L$27*M$27),2),""),"")</f>
        <v/>
      </c>
    </row>
    <row r="48" spans="2:13" ht="15.6" hidden="1" outlineLevel="2" x14ac:dyDescent="0.3">
      <c r="B48" s="109">
        <v>18</v>
      </c>
      <c r="C48" s="182"/>
      <c r="D48" s="184"/>
      <c r="E48" s="182"/>
      <c r="F48" s="304"/>
      <c r="G48" s="182"/>
      <c r="H48" s="56">
        <f t="shared" si="1"/>
        <v>0</v>
      </c>
      <c r="I48" s="29">
        <f>IF('Cenas aprēķins'!$E$22="Jā",IFERROR(ROUND(IF($D48="Par pakalpojumu",$F48,$H48/$L$27*I$27),2),""),"")</f>
        <v>0</v>
      </c>
      <c r="J48" s="30">
        <f>IF('Cenas aprēķins'!$F$22="Jā",IFERROR(ROUND(IF($D48="Par pakalpojumu",$F48,$H48/$L$27*J$27),2),""),"")</f>
        <v>0</v>
      </c>
      <c r="K48" s="30">
        <f>IF('Cenas aprēķins'!$G$22="Jā",IFERROR(ROUND(IF($D48="Par pakalpojumu",$F48,$H48/$L$27*K$27),2),""),"")</f>
        <v>0</v>
      </c>
      <c r="L48" s="30">
        <f>IF('Cenas aprēķins'!$H$22="Jā",H48,"")</f>
        <v>0</v>
      </c>
      <c r="M48" s="31" t="str">
        <f>IF('Cenas aprēķins'!$I$22="Jā",IFERROR(ROUND(IF($D48="Par pakalpojumu",$F48,$H48/$L$27*M$27),2),""),"")</f>
        <v/>
      </c>
    </row>
    <row r="49" spans="2:13" ht="15.6" hidden="1" outlineLevel="2" x14ac:dyDescent="0.3">
      <c r="B49" s="109">
        <v>19</v>
      </c>
      <c r="C49" s="182"/>
      <c r="D49" s="184"/>
      <c r="E49" s="182"/>
      <c r="F49" s="304"/>
      <c r="G49" s="182"/>
      <c r="H49" s="56">
        <f t="shared" si="1"/>
        <v>0</v>
      </c>
      <c r="I49" s="29">
        <f>IF('Cenas aprēķins'!$E$22="Jā",IFERROR(ROUND(IF($D49="Par pakalpojumu",$F49,$H49/$L$27*I$27),2),""),"")</f>
        <v>0</v>
      </c>
      <c r="J49" s="30">
        <f>IF('Cenas aprēķins'!$F$22="Jā",IFERROR(ROUND(IF($D49="Par pakalpojumu",$F49,$H49/$L$27*J$27),2),""),"")</f>
        <v>0</v>
      </c>
      <c r="K49" s="30">
        <f>IF('Cenas aprēķins'!$G$22="Jā",IFERROR(ROUND(IF($D49="Par pakalpojumu",$F49,$H49/$L$27*K$27),2),""),"")</f>
        <v>0</v>
      </c>
      <c r="L49" s="30">
        <f>IF('Cenas aprēķins'!$H$22="Jā",H49,"")</f>
        <v>0</v>
      </c>
      <c r="M49" s="31" t="str">
        <f>IF('Cenas aprēķins'!$I$22="Jā",IFERROR(ROUND(IF($D49="Par pakalpojumu",$F49,$H49/$L$27*M$27),2),""),"")</f>
        <v/>
      </c>
    </row>
    <row r="50" spans="2:13" ht="15.6" outlineLevel="1" collapsed="1" x14ac:dyDescent="0.3">
      <c r="B50" s="109">
        <v>20</v>
      </c>
      <c r="C50" s="182"/>
      <c r="D50" s="184"/>
      <c r="E50" s="182"/>
      <c r="F50" s="304"/>
      <c r="G50" s="182"/>
      <c r="H50" s="56">
        <f t="shared" si="1"/>
        <v>0</v>
      </c>
      <c r="I50" s="29">
        <f>IF('Cenas aprēķins'!$E$22="Jā",IFERROR(ROUND(IF($D50="Par pakalpojumu",$F50,$H50/$L$27*I$27),2),""),"")</f>
        <v>0</v>
      </c>
      <c r="J50" s="30">
        <f>IF('Cenas aprēķins'!$F$22="Jā",IFERROR(ROUND(IF($D50="Par pakalpojumu",$F50,$H50/$L$27*J$27),2),""),"")</f>
        <v>0</v>
      </c>
      <c r="K50" s="30">
        <f>IF('Cenas aprēķins'!$G$22="Jā",IFERROR(ROUND(IF($D50="Par pakalpojumu",$F50,$H50/$L$27*K$27),2),""),"")</f>
        <v>0</v>
      </c>
      <c r="L50" s="30">
        <f>IF('Cenas aprēķins'!$H$22="Jā",H50,"")</f>
        <v>0</v>
      </c>
      <c r="M50" s="31" t="str">
        <f>IF('Cenas aprēķins'!$I$22="Jā",IFERROR(ROUND(IF($D50="Par pakalpojumu",$F50,$H50/$L$27*M$27),2),""),"")</f>
        <v/>
      </c>
    </row>
    <row r="51" spans="2:13" ht="15.6" hidden="1" outlineLevel="2" x14ac:dyDescent="0.3">
      <c r="B51" s="109">
        <v>21</v>
      </c>
      <c r="C51" s="182"/>
      <c r="D51" s="184"/>
      <c r="E51" s="182"/>
      <c r="F51" s="304"/>
      <c r="G51" s="182"/>
      <c r="H51" s="56">
        <f t="shared" si="1"/>
        <v>0</v>
      </c>
      <c r="I51" s="29">
        <f>IF('Cenas aprēķins'!$E$22="Jā",IFERROR(ROUND(IF($D51="Par pakalpojumu",$F51,$H51/$L$27*I$27),2),""),"")</f>
        <v>0</v>
      </c>
      <c r="J51" s="30">
        <f>IF('Cenas aprēķins'!$F$22="Jā",IFERROR(ROUND(IF($D51="Par pakalpojumu",$F51,$H51/$L$27*J$27),2),""),"")</f>
        <v>0</v>
      </c>
      <c r="K51" s="30">
        <f>IF('Cenas aprēķins'!$G$22="Jā",IFERROR(ROUND(IF($D51="Par pakalpojumu",$F51,$H51/$L$27*K$27),2),""),"")</f>
        <v>0</v>
      </c>
      <c r="L51" s="30">
        <f>IF('Cenas aprēķins'!$H$22="Jā",H51,"")</f>
        <v>0</v>
      </c>
      <c r="M51" s="31" t="str">
        <f>IF('Cenas aprēķins'!$I$22="Jā",IFERROR(ROUND(IF($D51="Par pakalpojumu",$F51,$H51/$L$27*M$27),2),""),"")</f>
        <v/>
      </c>
    </row>
    <row r="52" spans="2:13" ht="15.6" hidden="1" outlineLevel="2" x14ac:dyDescent="0.3">
      <c r="B52" s="109">
        <v>22</v>
      </c>
      <c r="C52" s="182"/>
      <c r="D52" s="184"/>
      <c r="E52" s="182"/>
      <c r="F52" s="304"/>
      <c r="G52" s="182"/>
      <c r="H52" s="56">
        <f t="shared" si="1"/>
        <v>0</v>
      </c>
      <c r="I52" s="29">
        <f>IF('Cenas aprēķins'!$E$22="Jā",IFERROR(ROUND(IF($D52="Par pakalpojumu",$F52,$H52/$L$27*I$27),2),""),"")</f>
        <v>0</v>
      </c>
      <c r="J52" s="30">
        <f>IF('Cenas aprēķins'!$F$22="Jā",IFERROR(ROUND(IF($D52="Par pakalpojumu",$F52,$H52/$L$27*J$27),2),""),"")</f>
        <v>0</v>
      </c>
      <c r="K52" s="30">
        <f>IF('Cenas aprēķins'!$G$22="Jā",IFERROR(ROUND(IF($D52="Par pakalpojumu",$F52,$H52/$L$27*K$27),2),""),"")</f>
        <v>0</v>
      </c>
      <c r="L52" s="30">
        <f>IF('Cenas aprēķins'!$H$22="Jā",H52,"")</f>
        <v>0</v>
      </c>
      <c r="M52" s="31" t="str">
        <f>IF('Cenas aprēķins'!$I$22="Jā",IFERROR(ROUND(IF($D52="Par pakalpojumu",$F52,$H52/$L$27*M$27),2),""),"")</f>
        <v/>
      </c>
    </row>
    <row r="53" spans="2:13" ht="15.6" hidden="1" outlineLevel="2" x14ac:dyDescent="0.3">
      <c r="B53" s="109">
        <v>23</v>
      </c>
      <c r="C53" s="182"/>
      <c r="D53" s="184"/>
      <c r="E53" s="182"/>
      <c r="F53" s="304"/>
      <c r="G53" s="182"/>
      <c r="H53" s="56">
        <f t="shared" si="1"/>
        <v>0</v>
      </c>
      <c r="I53" s="29">
        <f>IF('Cenas aprēķins'!$E$22="Jā",IFERROR(ROUND(IF($D53="Par pakalpojumu",$F53,$H53/$L$27*I$27),2),""),"")</f>
        <v>0</v>
      </c>
      <c r="J53" s="30">
        <f>IF('Cenas aprēķins'!$F$22="Jā",IFERROR(ROUND(IF($D53="Par pakalpojumu",$F53,$H53/$L$27*J$27),2),""),"")</f>
        <v>0</v>
      </c>
      <c r="K53" s="30">
        <f>IF('Cenas aprēķins'!$G$22="Jā",IFERROR(ROUND(IF($D53="Par pakalpojumu",$F53,$H53/$L$27*K$27),2),""),"")</f>
        <v>0</v>
      </c>
      <c r="L53" s="30">
        <f>IF('Cenas aprēķins'!$H$22="Jā",H53,"")</f>
        <v>0</v>
      </c>
      <c r="M53" s="31" t="str">
        <f>IF('Cenas aprēķins'!$I$22="Jā",IFERROR(ROUND(IF($D53="Par pakalpojumu",$F53,$H53/$L$27*M$27),2),""),"")</f>
        <v/>
      </c>
    </row>
    <row r="54" spans="2:13" ht="15.6" hidden="1" outlineLevel="2" x14ac:dyDescent="0.3">
      <c r="B54" s="109">
        <v>24</v>
      </c>
      <c r="C54" s="182"/>
      <c r="D54" s="184"/>
      <c r="E54" s="182"/>
      <c r="F54" s="304"/>
      <c r="G54" s="182"/>
      <c r="H54" s="56">
        <f t="shared" si="1"/>
        <v>0</v>
      </c>
      <c r="I54" s="29">
        <f>IF('Cenas aprēķins'!$E$22="Jā",IFERROR(ROUND(IF($D54="Par pakalpojumu",$F54,$H54/$L$27*I$27),2),""),"")</f>
        <v>0</v>
      </c>
      <c r="J54" s="30">
        <f>IF('Cenas aprēķins'!$F$22="Jā",IFERROR(ROUND(IF($D54="Par pakalpojumu",$F54,$H54/$L$27*J$27),2),""),"")</f>
        <v>0</v>
      </c>
      <c r="K54" s="30">
        <f>IF('Cenas aprēķins'!$G$22="Jā",IFERROR(ROUND(IF($D54="Par pakalpojumu",$F54,$H54/$L$27*K$27),2),""),"")</f>
        <v>0</v>
      </c>
      <c r="L54" s="30">
        <f>IF('Cenas aprēķins'!$H$22="Jā",H54,"")</f>
        <v>0</v>
      </c>
      <c r="M54" s="31" t="str">
        <f>IF('Cenas aprēķins'!$I$22="Jā",IFERROR(ROUND(IF($D54="Par pakalpojumu",$F54,$H54/$L$27*M$27),2),""),"")</f>
        <v/>
      </c>
    </row>
    <row r="55" spans="2:13" ht="15.6" hidden="1" outlineLevel="2" x14ac:dyDescent="0.3">
      <c r="B55" s="109">
        <v>25</v>
      </c>
      <c r="C55" s="182"/>
      <c r="D55" s="184"/>
      <c r="E55" s="182"/>
      <c r="F55" s="304"/>
      <c r="G55" s="182"/>
      <c r="H55" s="56">
        <f t="shared" si="1"/>
        <v>0</v>
      </c>
      <c r="I55" s="29">
        <f>IF('Cenas aprēķins'!$E$22="Jā",IFERROR(ROUND(IF($D55="Par pakalpojumu",$F55,$H55/$L$27*I$27),2),""),"")</f>
        <v>0</v>
      </c>
      <c r="J55" s="30">
        <f>IF('Cenas aprēķins'!$F$22="Jā",IFERROR(ROUND(IF($D55="Par pakalpojumu",$F55,$H55/$L$27*J$27),2),""),"")</f>
        <v>0</v>
      </c>
      <c r="K55" s="30">
        <f>IF('Cenas aprēķins'!$G$22="Jā",IFERROR(ROUND(IF($D55="Par pakalpojumu",$F55,$H55/$L$27*K$27),2),""),"")</f>
        <v>0</v>
      </c>
      <c r="L55" s="30">
        <f>IF('Cenas aprēķins'!$H$22="Jā",H55,"")</f>
        <v>0</v>
      </c>
      <c r="M55" s="31" t="str">
        <f>IF('Cenas aprēķins'!$I$22="Jā",IFERROR(ROUND(IF($D55="Par pakalpojumu",$F55,$H55/$L$27*M$27),2),""),"")</f>
        <v/>
      </c>
    </row>
    <row r="56" spans="2:13" ht="15.6" hidden="1" outlineLevel="2" x14ac:dyDescent="0.3">
      <c r="B56" s="109">
        <v>26</v>
      </c>
      <c r="C56" s="182"/>
      <c r="D56" s="184"/>
      <c r="E56" s="182"/>
      <c r="F56" s="304"/>
      <c r="G56" s="182"/>
      <c r="H56" s="56">
        <f t="shared" si="1"/>
        <v>0</v>
      </c>
      <c r="I56" s="29">
        <f>IF('Cenas aprēķins'!$E$22="Jā",IFERROR(ROUND(IF($D56="Par pakalpojumu",$F56,$H56/$L$27*I$27),2),""),"")</f>
        <v>0</v>
      </c>
      <c r="J56" s="30">
        <f>IF('Cenas aprēķins'!$F$22="Jā",IFERROR(ROUND(IF($D56="Par pakalpojumu",$F56,$H56/$L$27*J$27),2),""),"")</f>
        <v>0</v>
      </c>
      <c r="K56" s="30">
        <f>IF('Cenas aprēķins'!$G$22="Jā",IFERROR(ROUND(IF($D56="Par pakalpojumu",$F56,$H56/$L$27*K$27),2),""),"")</f>
        <v>0</v>
      </c>
      <c r="L56" s="30">
        <f>IF('Cenas aprēķins'!$H$22="Jā",H56,"")</f>
        <v>0</v>
      </c>
      <c r="M56" s="31" t="str">
        <f>IF('Cenas aprēķins'!$I$22="Jā",IFERROR(ROUND(IF($D56="Par pakalpojumu",$F56,$H56/$L$27*M$27),2),""),"")</f>
        <v/>
      </c>
    </row>
    <row r="57" spans="2:13" ht="15.6" hidden="1" outlineLevel="2" x14ac:dyDescent="0.3">
      <c r="B57" s="109">
        <v>27</v>
      </c>
      <c r="C57" s="182"/>
      <c r="D57" s="184"/>
      <c r="E57" s="182"/>
      <c r="F57" s="304"/>
      <c r="G57" s="182"/>
      <c r="H57" s="56">
        <f t="shared" si="1"/>
        <v>0</v>
      </c>
      <c r="I57" s="29">
        <f>IF('Cenas aprēķins'!$E$22="Jā",IFERROR(ROUND(IF($D57="Par pakalpojumu",$F57,$H57/$L$27*I$27),2),""),"")</f>
        <v>0</v>
      </c>
      <c r="J57" s="30">
        <f>IF('Cenas aprēķins'!$F$22="Jā",IFERROR(ROUND(IF($D57="Par pakalpojumu",$F57,$H57/$L$27*J$27),2),""),"")</f>
        <v>0</v>
      </c>
      <c r="K57" s="30">
        <f>IF('Cenas aprēķins'!$G$22="Jā",IFERROR(ROUND(IF($D57="Par pakalpojumu",$F57,$H57/$L$27*K$27),2),""),"")</f>
        <v>0</v>
      </c>
      <c r="L57" s="30">
        <f>IF('Cenas aprēķins'!$H$22="Jā",H57,"")</f>
        <v>0</v>
      </c>
      <c r="M57" s="31" t="str">
        <f>IF('Cenas aprēķins'!$I$22="Jā",IFERROR(ROUND(IF($D57="Par pakalpojumu",$F57,$H57/$L$27*M$27),2),""),"")</f>
        <v/>
      </c>
    </row>
    <row r="58" spans="2:13" ht="15.6" hidden="1" outlineLevel="2" x14ac:dyDescent="0.3">
      <c r="B58" s="109">
        <v>28</v>
      </c>
      <c r="C58" s="182"/>
      <c r="D58" s="184"/>
      <c r="E58" s="182"/>
      <c r="F58" s="304"/>
      <c r="G58" s="182"/>
      <c r="H58" s="56">
        <f t="shared" si="1"/>
        <v>0</v>
      </c>
      <c r="I58" s="29">
        <f>IF('Cenas aprēķins'!$E$22="Jā",IFERROR(ROUND(IF($D58="Par pakalpojumu",$F58,$H58/$L$27*I$27),2),""),"")</f>
        <v>0</v>
      </c>
      <c r="J58" s="30">
        <f>IF('Cenas aprēķins'!$F$22="Jā",IFERROR(ROUND(IF($D58="Par pakalpojumu",$F58,$H58/$L$27*J$27),2),""),"")</f>
        <v>0</v>
      </c>
      <c r="K58" s="30">
        <f>IF('Cenas aprēķins'!$G$22="Jā",IFERROR(ROUND(IF($D58="Par pakalpojumu",$F58,$H58/$L$27*K$27),2),""),"")</f>
        <v>0</v>
      </c>
      <c r="L58" s="30">
        <f>IF('Cenas aprēķins'!$H$22="Jā",H58,"")</f>
        <v>0</v>
      </c>
      <c r="M58" s="31" t="str">
        <f>IF('Cenas aprēķins'!$I$22="Jā",IFERROR(ROUND(IF($D58="Par pakalpojumu",$F58,$H58/$L$27*M$27),2),""),"")</f>
        <v/>
      </c>
    </row>
    <row r="59" spans="2:13" ht="15.6" hidden="1" outlineLevel="2" x14ac:dyDescent="0.3">
      <c r="B59" s="109">
        <v>29</v>
      </c>
      <c r="C59" s="182"/>
      <c r="D59" s="184"/>
      <c r="E59" s="182"/>
      <c r="F59" s="304"/>
      <c r="G59" s="182"/>
      <c r="H59" s="56">
        <f t="shared" si="1"/>
        <v>0</v>
      </c>
      <c r="I59" s="29">
        <f>IF('Cenas aprēķins'!$E$22="Jā",IFERROR(ROUND(IF($D59="Par pakalpojumu",$F59,$H59/$L$27*I$27),2),""),"")</f>
        <v>0</v>
      </c>
      <c r="J59" s="30">
        <f>IF('Cenas aprēķins'!$F$22="Jā",IFERROR(ROUND(IF($D59="Par pakalpojumu",$F59,$H59/$L$27*J$27),2),""),"")</f>
        <v>0</v>
      </c>
      <c r="K59" s="30">
        <f>IF('Cenas aprēķins'!$G$22="Jā",IFERROR(ROUND(IF($D59="Par pakalpojumu",$F59,$H59/$L$27*K$27),2),""),"")</f>
        <v>0</v>
      </c>
      <c r="L59" s="30">
        <f>IF('Cenas aprēķins'!$H$22="Jā",H59,"")</f>
        <v>0</v>
      </c>
      <c r="M59" s="31" t="str">
        <f>IF('Cenas aprēķins'!$I$22="Jā",IFERROR(ROUND(IF($D59="Par pakalpojumu",$F59,$H59/$L$27*M$27),2),""),"")</f>
        <v/>
      </c>
    </row>
    <row r="60" spans="2:13" ht="15.6" outlineLevel="1" collapsed="1" x14ac:dyDescent="0.3">
      <c r="B60" s="109">
        <v>30</v>
      </c>
      <c r="C60" s="182"/>
      <c r="D60" s="184"/>
      <c r="E60" s="182"/>
      <c r="F60" s="304"/>
      <c r="G60" s="182"/>
      <c r="H60" s="56">
        <f t="shared" si="1"/>
        <v>0</v>
      </c>
      <c r="I60" s="29">
        <f>IF('Cenas aprēķins'!$E$22="Jā",IFERROR(ROUND(IF($D60="Par pakalpojumu",$F60,$H60/$L$27*I$27),2),""),"")</f>
        <v>0</v>
      </c>
      <c r="J60" s="30">
        <f>IF('Cenas aprēķins'!$F$22="Jā",IFERROR(ROUND(IF($D60="Par pakalpojumu",$F60,$H60/$L$27*J$27),2),""),"")</f>
        <v>0</v>
      </c>
      <c r="K60" s="30">
        <f>IF('Cenas aprēķins'!$G$22="Jā",IFERROR(ROUND(IF($D60="Par pakalpojumu",$F60,$H60/$L$27*K$27),2),""),"")</f>
        <v>0</v>
      </c>
      <c r="L60" s="30">
        <f>IF('Cenas aprēķins'!$H$22="Jā",H60,"")</f>
        <v>0</v>
      </c>
      <c r="M60" s="31" t="str">
        <f>IF('Cenas aprēķins'!$I$22="Jā",IFERROR(ROUND(IF($D60="Par pakalpojumu",$F60,$H60/$L$27*M$27),2),""),"")</f>
        <v/>
      </c>
    </row>
    <row r="61" spans="2:13" ht="15.6" hidden="1" outlineLevel="2" x14ac:dyDescent="0.3">
      <c r="B61" s="109">
        <v>31</v>
      </c>
      <c r="C61" s="182"/>
      <c r="D61" s="184"/>
      <c r="E61" s="182"/>
      <c r="F61" s="304"/>
      <c r="G61" s="182"/>
      <c r="H61" s="56">
        <f t="shared" si="1"/>
        <v>0</v>
      </c>
      <c r="I61" s="29">
        <f>IF('Cenas aprēķins'!$E$22="Jā",IFERROR(ROUND(IF($D61="Par pakalpojumu",$F61,$H61/$L$27*I$27),2),""),"")</f>
        <v>0</v>
      </c>
      <c r="J61" s="30">
        <f>IF('Cenas aprēķins'!$F$22="Jā",IFERROR(ROUND(IF($D61="Par pakalpojumu",$F61,$H61/$L$27*J$27),2),""),"")</f>
        <v>0</v>
      </c>
      <c r="K61" s="30">
        <f>IF('Cenas aprēķins'!$G$22="Jā",IFERROR(ROUND(IF($D61="Par pakalpojumu",$F61,$H61/$L$27*K$27),2),""),"")</f>
        <v>0</v>
      </c>
      <c r="L61" s="30">
        <f>IF('Cenas aprēķins'!$H$22="Jā",H61,"")</f>
        <v>0</v>
      </c>
      <c r="M61" s="31" t="str">
        <f>IF('Cenas aprēķins'!$I$22="Jā",IFERROR(ROUND(IF($D61="Par pakalpojumu",$F61,$H61/$L$27*M$27),2),""),"")</f>
        <v/>
      </c>
    </row>
    <row r="62" spans="2:13" ht="15.6" hidden="1" outlineLevel="2" x14ac:dyDescent="0.3">
      <c r="B62" s="109">
        <v>32</v>
      </c>
      <c r="C62" s="182"/>
      <c r="D62" s="184"/>
      <c r="E62" s="182"/>
      <c r="F62" s="304"/>
      <c r="G62" s="182"/>
      <c r="H62" s="56">
        <f t="shared" si="1"/>
        <v>0</v>
      </c>
      <c r="I62" s="29">
        <f>IF('Cenas aprēķins'!$E$22="Jā",IFERROR(ROUND(IF($D62="Par pakalpojumu",$F62,$H62/$L$27*I$27),2),""),"")</f>
        <v>0</v>
      </c>
      <c r="J62" s="30">
        <f>IF('Cenas aprēķins'!$F$22="Jā",IFERROR(ROUND(IF($D62="Par pakalpojumu",$F62,$H62/$L$27*J$27),2),""),"")</f>
        <v>0</v>
      </c>
      <c r="K62" s="30">
        <f>IF('Cenas aprēķins'!$G$22="Jā",IFERROR(ROUND(IF($D62="Par pakalpojumu",$F62,$H62/$L$27*K$27),2),""),"")</f>
        <v>0</v>
      </c>
      <c r="L62" s="30">
        <f>IF('Cenas aprēķins'!$H$22="Jā",H62,"")</f>
        <v>0</v>
      </c>
      <c r="M62" s="31" t="str">
        <f>IF('Cenas aprēķins'!$I$22="Jā",IFERROR(ROUND(IF($D62="Par pakalpojumu",$F62,$H62/$L$27*M$27),2),""),"")</f>
        <v/>
      </c>
    </row>
    <row r="63" spans="2:13" ht="15.6" hidden="1" outlineLevel="2" x14ac:dyDescent="0.3">
      <c r="B63" s="109">
        <v>33</v>
      </c>
      <c r="C63" s="182"/>
      <c r="D63" s="184"/>
      <c r="E63" s="182"/>
      <c r="F63" s="304"/>
      <c r="G63" s="182"/>
      <c r="H63" s="56">
        <f t="shared" si="1"/>
        <v>0</v>
      </c>
      <c r="I63" s="29">
        <f>IF('Cenas aprēķins'!$E$22="Jā",IFERROR(ROUND(IF($D63="Par pakalpojumu",$F63,$H63/$L$27*I$27),2),""),"")</f>
        <v>0</v>
      </c>
      <c r="J63" s="30">
        <f>IF('Cenas aprēķins'!$F$22="Jā",IFERROR(ROUND(IF($D63="Par pakalpojumu",$F63,$H63/$L$27*J$27),2),""),"")</f>
        <v>0</v>
      </c>
      <c r="K63" s="30">
        <f>IF('Cenas aprēķins'!$G$22="Jā",IFERROR(ROUND(IF($D63="Par pakalpojumu",$F63,$H63/$L$27*K$27),2),""),"")</f>
        <v>0</v>
      </c>
      <c r="L63" s="30">
        <f>IF('Cenas aprēķins'!$H$22="Jā",H63,"")</f>
        <v>0</v>
      </c>
      <c r="M63" s="31" t="str">
        <f>IF('Cenas aprēķins'!$I$22="Jā",IFERROR(ROUND(IF($D63="Par pakalpojumu",$F63,$H63/$L$27*M$27),2),""),"")</f>
        <v/>
      </c>
    </row>
    <row r="64" spans="2:13" ht="15.6" hidden="1" outlineLevel="2" x14ac:dyDescent="0.3">
      <c r="B64" s="109">
        <v>34</v>
      </c>
      <c r="C64" s="182"/>
      <c r="D64" s="184"/>
      <c r="E64" s="182"/>
      <c r="F64" s="304"/>
      <c r="G64" s="182"/>
      <c r="H64" s="56">
        <f t="shared" si="1"/>
        <v>0</v>
      </c>
      <c r="I64" s="29">
        <f>IF('Cenas aprēķins'!$E$22="Jā",IFERROR(ROUND(IF($D64="Par pakalpojumu",$F64,$H64/$L$27*I$27),2),""),"")</f>
        <v>0</v>
      </c>
      <c r="J64" s="30">
        <f>IF('Cenas aprēķins'!$F$22="Jā",IFERROR(ROUND(IF($D64="Par pakalpojumu",$F64,$H64/$L$27*J$27),2),""),"")</f>
        <v>0</v>
      </c>
      <c r="K64" s="30">
        <f>IF('Cenas aprēķins'!$G$22="Jā",IFERROR(ROUND(IF($D64="Par pakalpojumu",$F64,$H64/$L$27*K$27),2),""),"")</f>
        <v>0</v>
      </c>
      <c r="L64" s="30">
        <f>IF('Cenas aprēķins'!$H$22="Jā",H64,"")</f>
        <v>0</v>
      </c>
      <c r="M64" s="31" t="str">
        <f>IF('Cenas aprēķins'!$I$22="Jā",IFERROR(ROUND(IF($D64="Par pakalpojumu",$F64,$H64/$L$27*M$27),2),""),"")</f>
        <v/>
      </c>
    </row>
    <row r="65" spans="2:13" ht="15.6" hidden="1" outlineLevel="2" x14ac:dyDescent="0.3">
      <c r="B65" s="109">
        <v>35</v>
      </c>
      <c r="C65" s="182"/>
      <c r="D65" s="184"/>
      <c r="E65" s="182"/>
      <c r="F65" s="304"/>
      <c r="G65" s="182"/>
      <c r="H65" s="56">
        <f t="shared" si="1"/>
        <v>0</v>
      </c>
      <c r="I65" s="29">
        <f>IF('Cenas aprēķins'!$E$22="Jā",IFERROR(ROUND(IF($D65="Par pakalpojumu",$F65,$H65/$L$27*I$27),2),""),"")</f>
        <v>0</v>
      </c>
      <c r="J65" s="30">
        <f>IF('Cenas aprēķins'!$F$22="Jā",IFERROR(ROUND(IF($D65="Par pakalpojumu",$F65,$H65/$L$27*J$27),2),""),"")</f>
        <v>0</v>
      </c>
      <c r="K65" s="30">
        <f>IF('Cenas aprēķins'!$G$22="Jā",IFERROR(ROUND(IF($D65="Par pakalpojumu",$F65,$H65/$L$27*K$27),2),""),"")</f>
        <v>0</v>
      </c>
      <c r="L65" s="30">
        <f>IF('Cenas aprēķins'!$H$22="Jā",H65,"")</f>
        <v>0</v>
      </c>
      <c r="M65" s="31" t="str">
        <f>IF('Cenas aprēķins'!$I$22="Jā",IFERROR(ROUND(IF($D65="Par pakalpojumu",$F65,$H65/$L$27*M$27),2),""),"")</f>
        <v/>
      </c>
    </row>
    <row r="66" spans="2:13" ht="15.6" hidden="1" outlineLevel="2" x14ac:dyDescent="0.3">
      <c r="B66" s="109">
        <v>36</v>
      </c>
      <c r="C66" s="182"/>
      <c r="D66" s="184"/>
      <c r="E66" s="182"/>
      <c r="F66" s="304"/>
      <c r="G66" s="182"/>
      <c r="H66" s="56">
        <f t="shared" si="1"/>
        <v>0</v>
      </c>
      <c r="I66" s="29">
        <f>IF('Cenas aprēķins'!$E$22="Jā",IFERROR(ROUND(IF($D66="Par pakalpojumu",$F66,$H66/$L$27*I$27),2),""),"")</f>
        <v>0</v>
      </c>
      <c r="J66" s="30">
        <f>IF('Cenas aprēķins'!$F$22="Jā",IFERROR(ROUND(IF($D66="Par pakalpojumu",$F66,$H66/$L$27*J$27),2),""),"")</f>
        <v>0</v>
      </c>
      <c r="K66" s="30">
        <f>IF('Cenas aprēķins'!$G$22="Jā",IFERROR(ROUND(IF($D66="Par pakalpojumu",$F66,$H66/$L$27*K$27),2),""),"")</f>
        <v>0</v>
      </c>
      <c r="L66" s="30">
        <f>IF('Cenas aprēķins'!$H$22="Jā",H66,"")</f>
        <v>0</v>
      </c>
      <c r="M66" s="31" t="str">
        <f>IF('Cenas aprēķins'!$I$22="Jā",IFERROR(ROUND(IF($D66="Par pakalpojumu",$F66,$H66/$L$27*M$27),2),""),"")</f>
        <v/>
      </c>
    </row>
    <row r="67" spans="2:13" ht="15.6" hidden="1" outlineLevel="2" x14ac:dyDescent="0.3">
      <c r="B67" s="109">
        <v>37</v>
      </c>
      <c r="C67" s="182"/>
      <c r="D67" s="184"/>
      <c r="E67" s="182"/>
      <c r="F67" s="304"/>
      <c r="G67" s="182"/>
      <c r="H67" s="56">
        <f t="shared" si="1"/>
        <v>0</v>
      </c>
      <c r="I67" s="29">
        <f>IF('Cenas aprēķins'!$E$22="Jā",IFERROR(ROUND(IF($D67="Par pakalpojumu",$F67,$H67/$L$27*I$27),2),""),"")</f>
        <v>0</v>
      </c>
      <c r="J67" s="30">
        <f>IF('Cenas aprēķins'!$F$22="Jā",IFERROR(ROUND(IF($D67="Par pakalpojumu",$F67,$H67/$L$27*J$27),2),""),"")</f>
        <v>0</v>
      </c>
      <c r="K67" s="30">
        <f>IF('Cenas aprēķins'!$G$22="Jā",IFERROR(ROUND(IF($D67="Par pakalpojumu",$F67,$H67/$L$27*K$27),2),""),"")</f>
        <v>0</v>
      </c>
      <c r="L67" s="30">
        <f>IF('Cenas aprēķins'!$H$22="Jā",H67,"")</f>
        <v>0</v>
      </c>
      <c r="M67" s="31" t="str">
        <f>IF('Cenas aprēķins'!$I$22="Jā",IFERROR(ROUND(IF($D67="Par pakalpojumu",$F67,$H67/$L$27*M$27),2),""),"")</f>
        <v/>
      </c>
    </row>
    <row r="68" spans="2:13" ht="15.6" hidden="1" outlineLevel="2" x14ac:dyDescent="0.3">
      <c r="B68" s="109">
        <v>38</v>
      </c>
      <c r="C68" s="182"/>
      <c r="D68" s="184"/>
      <c r="E68" s="182"/>
      <c r="F68" s="304"/>
      <c r="G68" s="182"/>
      <c r="H68" s="56">
        <f t="shared" si="1"/>
        <v>0</v>
      </c>
      <c r="I68" s="29">
        <f>IF('Cenas aprēķins'!$E$22="Jā",IFERROR(ROUND(IF($D68="Par pakalpojumu",$F68,$H68/$L$27*I$27),2),""),"")</f>
        <v>0</v>
      </c>
      <c r="J68" s="30">
        <f>IF('Cenas aprēķins'!$F$22="Jā",IFERROR(ROUND(IF($D68="Par pakalpojumu",$F68,$H68/$L$27*J$27),2),""),"")</f>
        <v>0</v>
      </c>
      <c r="K68" s="30">
        <f>IF('Cenas aprēķins'!$G$22="Jā",IFERROR(ROUND(IF($D68="Par pakalpojumu",$F68,$H68/$L$27*K$27),2),""),"")</f>
        <v>0</v>
      </c>
      <c r="L68" s="30">
        <f>IF('Cenas aprēķins'!$H$22="Jā",H68,"")</f>
        <v>0</v>
      </c>
      <c r="M68" s="31" t="str">
        <f>IF('Cenas aprēķins'!$I$22="Jā",IFERROR(ROUND(IF($D68="Par pakalpojumu",$F68,$H68/$L$27*M$27),2),""),"")</f>
        <v/>
      </c>
    </row>
    <row r="69" spans="2:13" ht="15.6" hidden="1" outlineLevel="2" x14ac:dyDescent="0.3">
      <c r="B69" s="109">
        <v>39</v>
      </c>
      <c r="C69" s="182"/>
      <c r="D69" s="184"/>
      <c r="E69" s="182"/>
      <c r="F69" s="304"/>
      <c r="G69" s="182"/>
      <c r="H69" s="56">
        <f t="shared" si="1"/>
        <v>0</v>
      </c>
      <c r="I69" s="29">
        <f>IF('Cenas aprēķins'!$E$22="Jā",IFERROR(ROUND(IF($D69="Par pakalpojumu",$F69,$H69/$L$27*I$27),2),""),"")</f>
        <v>0</v>
      </c>
      <c r="J69" s="30">
        <f>IF('Cenas aprēķins'!$F$22="Jā",IFERROR(ROUND(IF($D69="Par pakalpojumu",$F69,$H69/$L$27*J$27),2),""),"")</f>
        <v>0</v>
      </c>
      <c r="K69" s="30">
        <f>IF('Cenas aprēķins'!$G$22="Jā",IFERROR(ROUND(IF($D69="Par pakalpojumu",$F69,$H69/$L$27*K$27),2),""),"")</f>
        <v>0</v>
      </c>
      <c r="L69" s="30">
        <f>IF('Cenas aprēķins'!$H$22="Jā",H69,"")</f>
        <v>0</v>
      </c>
      <c r="M69" s="31" t="str">
        <f>IF('Cenas aprēķins'!$I$22="Jā",IFERROR(ROUND(IF($D69="Par pakalpojumu",$F69,$H69/$L$27*M$27),2),""),"")</f>
        <v/>
      </c>
    </row>
    <row r="70" spans="2:13" ht="15.6" outlineLevel="1" collapsed="1" x14ac:dyDescent="0.3">
      <c r="B70" s="109">
        <v>40</v>
      </c>
      <c r="C70" s="182"/>
      <c r="D70" s="184"/>
      <c r="E70" s="182"/>
      <c r="F70" s="304"/>
      <c r="G70" s="182"/>
      <c r="H70" s="56">
        <f t="shared" si="1"/>
        <v>0</v>
      </c>
      <c r="I70" s="29">
        <f>IF('Cenas aprēķins'!$E$22="Jā",IFERROR(ROUND(IF($D70="Par pakalpojumu",$F70,$H70/$L$27*I$27),2),""),"")</f>
        <v>0</v>
      </c>
      <c r="J70" s="30">
        <f>IF('Cenas aprēķins'!$F$22="Jā",IFERROR(ROUND(IF($D70="Par pakalpojumu",$F70,$H70/$L$27*J$27),2),""),"")</f>
        <v>0</v>
      </c>
      <c r="K70" s="30">
        <f>IF('Cenas aprēķins'!$G$22="Jā",IFERROR(ROUND(IF($D70="Par pakalpojumu",$F70,$H70/$L$27*K$27),2),""),"")</f>
        <v>0</v>
      </c>
      <c r="L70" s="30">
        <f>IF('Cenas aprēķins'!$H$22="Jā",H70,"")</f>
        <v>0</v>
      </c>
      <c r="M70" s="31" t="str">
        <f>IF('Cenas aprēķins'!$I$22="Jā",IFERROR(ROUND(IF($D70="Par pakalpojumu",$F70,$H70/$L$27*M$27),2),""),"")</f>
        <v/>
      </c>
    </row>
    <row r="71" spans="2:13" ht="15.6" hidden="1" outlineLevel="2" x14ac:dyDescent="0.3">
      <c r="B71" s="109">
        <v>41</v>
      </c>
      <c r="C71" s="182"/>
      <c r="D71" s="184"/>
      <c r="E71" s="182"/>
      <c r="F71" s="304"/>
      <c r="G71" s="182"/>
      <c r="H71" s="56">
        <f t="shared" si="1"/>
        <v>0</v>
      </c>
      <c r="I71" s="29">
        <f>IF('Cenas aprēķins'!$E$22="Jā",IFERROR(ROUND(IF($D71="Par pakalpojumu",$F71,$H71/$L$27*I$27),2),""),"")</f>
        <v>0</v>
      </c>
      <c r="J71" s="30">
        <f>IF('Cenas aprēķins'!$F$22="Jā",IFERROR(ROUND(IF($D71="Par pakalpojumu",$F71,$H71/$L$27*J$27),2),""),"")</f>
        <v>0</v>
      </c>
      <c r="K71" s="30">
        <f>IF('Cenas aprēķins'!$G$22="Jā",IFERROR(ROUND(IF($D71="Par pakalpojumu",$F71,$H71/$L$27*K$27),2),""),"")</f>
        <v>0</v>
      </c>
      <c r="L71" s="30">
        <f>IF('Cenas aprēķins'!$H$22="Jā",H71,"")</f>
        <v>0</v>
      </c>
      <c r="M71" s="31" t="str">
        <f>IF('Cenas aprēķins'!$I$22="Jā",IFERROR(ROUND(IF($D71="Par pakalpojumu",$F71,$H71/$L$27*M$27),2),""),"")</f>
        <v/>
      </c>
    </row>
    <row r="72" spans="2:13" ht="15.6" hidden="1" outlineLevel="2" x14ac:dyDescent="0.3">
      <c r="B72" s="109">
        <v>42</v>
      </c>
      <c r="C72" s="182"/>
      <c r="D72" s="184"/>
      <c r="E72" s="182"/>
      <c r="F72" s="304"/>
      <c r="G72" s="182"/>
      <c r="H72" s="56">
        <f t="shared" si="1"/>
        <v>0</v>
      </c>
      <c r="I72" s="29">
        <f>IF('Cenas aprēķins'!$E$22="Jā",IFERROR(ROUND(IF($D72="Par pakalpojumu",$F72,$H72/$L$27*I$27),2),""),"")</f>
        <v>0</v>
      </c>
      <c r="J72" s="30">
        <f>IF('Cenas aprēķins'!$F$22="Jā",IFERROR(ROUND(IF($D72="Par pakalpojumu",$F72,$H72/$L$27*J$27),2),""),"")</f>
        <v>0</v>
      </c>
      <c r="K72" s="30">
        <f>IF('Cenas aprēķins'!$G$22="Jā",IFERROR(ROUND(IF($D72="Par pakalpojumu",$F72,$H72/$L$27*K$27),2),""),"")</f>
        <v>0</v>
      </c>
      <c r="L72" s="30">
        <f>IF('Cenas aprēķins'!$H$22="Jā",H72,"")</f>
        <v>0</v>
      </c>
      <c r="M72" s="31" t="str">
        <f>IF('Cenas aprēķins'!$I$22="Jā",IFERROR(ROUND(IF($D72="Par pakalpojumu",$F72,$H72/$L$27*M$27),2),""),"")</f>
        <v/>
      </c>
    </row>
    <row r="73" spans="2:13" ht="15.6" hidden="1" outlineLevel="2" x14ac:dyDescent="0.3">
      <c r="B73" s="109">
        <v>43</v>
      </c>
      <c r="C73" s="182"/>
      <c r="D73" s="184"/>
      <c r="E73" s="182"/>
      <c r="F73" s="304"/>
      <c r="G73" s="182"/>
      <c r="H73" s="56">
        <f t="shared" si="1"/>
        <v>0</v>
      </c>
      <c r="I73" s="29">
        <f>IF('Cenas aprēķins'!$E$22="Jā",IFERROR(ROUND(IF($D73="Par pakalpojumu",$F73,$H73/$L$27*I$27),2),""),"")</f>
        <v>0</v>
      </c>
      <c r="J73" s="30">
        <f>IF('Cenas aprēķins'!$F$22="Jā",IFERROR(ROUND(IF($D73="Par pakalpojumu",$F73,$H73/$L$27*J$27),2),""),"")</f>
        <v>0</v>
      </c>
      <c r="K73" s="30">
        <f>IF('Cenas aprēķins'!$G$22="Jā",IFERROR(ROUND(IF($D73="Par pakalpojumu",$F73,$H73/$L$27*K$27),2),""),"")</f>
        <v>0</v>
      </c>
      <c r="L73" s="30">
        <f>IF('Cenas aprēķins'!$H$22="Jā",H73,"")</f>
        <v>0</v>
      </c>
      <c r="M73" s="31" t="str">
        <f>IF('Cenas aprēķins'!$I$22="Jā",IFERROR(ROUND(IF($D73="Par pakalpojumu",$F73,$H73/$L$27*M$27),2),""),"")</f>
        <v/>
      </c>
    </row>
    <row r="74" spans="2:13" ht="15.6" hidden="1" outlineLevel="2" x14ac:dyDescent="0.3">
      <c r="B74" s="109">
        <v>44</v>
      </c>
      <c r="C74" s="182"/>
      <c r="D74" s="184"/>
      <c r="E74" s="182"/>
      <c r="F74" s="304"/>
      <c r="G74" s="182"/>
      <c r="H74" s="56">
        <f t="shared" si="1"/>
        <v>0</v>
      </c>
      <c r="I74" s="29">
        <f>IF('Cenas aprēķins'!$E$22="Jā",IFERROR(ROUND(IF($D74="Par pakalpojumu",$F74,$H74/$L$27*I$27),2),""),"")</f>
        <v>0</v>
      </c>
      <c r="J74" s="30">
        <f>IF('Cenas aprēķins'!$F$22="Jā",IFERROR(ROUND(IF($D74="Par pakalpojumu",$F74,$H74/$L$27*J$27),2),""),"")</f>
        <v>0</v>
      </c>
      <c r="K74" s="30">
        <f>IF('Cenas aprēķins'!$G$22="Jā",IFERROR(ROUND(IF($D74="Par pakalpojumu",$F74,$H74/$L$27*K$27),2),""),"")</f>
        <v>0</v>
      </c>
      <c r="L74" s="30">
        <f>IF('Cenas aprēķins'!$H$22="Jā",H74,"")</f>
        <v>0</v>
      </c>
      <c r="M74" s="31" t="str">
        <f>IF('Cenas aprēķins'!$I$22="Jā",IFERROR(ROUND(IF($D74="Par pakalpojumu",$F74,$H74/$L$27*M$27),2),""),"")</f>
        <v/>
      </c>
    </row>
    <row r="75" spans="2:13" ht="15.6" hidden="1" outlineLevel="2" x14ac:dyDescent="0.3">
      <c r="B75" s="109">
        <v>45</v>
      </c>
      <c r="C75" s="182"/>
      <c r="D75" s="184"/>
      <c r="E75" s="182"/>
      <c r="F75" s="304"/>
      <c r="G75" s="182"/>
      <c r="H75" s="56">
        <f t="shared" si="1"/>
        <v>0</v>
      </c>
      <c r="I75" s="29">
        <f>IF('Cenas aprēķins'!$E$22="Jā",IFERROR(ROUND(IF($D75="Par pakalpojumu",$F75,$H75/$L$27*I$27),2),""),"")</f>
        <v>0</v>
      </c>
      <c r="J75" s="30">
        <f>IF('Cenas aprēķins'!$F$22="Jā",IFERROR(ROUND(IF($D75="Par pakalpojumu",$F75,$H75/$L$27*J$27),2),""),"")</f>
        <v>0</v>
      </c>
      <c r="K75" s="30">
        <f>IF('Cenas aprēķins'!$G$22="Jā",IFERROR(ROUND(IF($D75="Par pakalpojumu",$F75,$H75/$L$27*K$27),2),""),"")</f>
        <v>0</v>
      </c>
      <c r="L75" s="30">
        <f>IF('Cenas aprēķins'!$H$22="Jā",H75,"")</f>
        <v>0</v>
      </c>
      <c r="M75" s="31" t="str">
        <f>IF('Cenas aprēķins'!$I$22="Jā",IFERROR(ROUND(IF($D75="Par pakalpojumu",$F75,$H75/$L$27*M$27),2),""),"")</f>
        <v/>
      </c>
    </row>
    <row r="76" spans="2:13" ht="15.6" hidden="1" outlineLevel="2" x14ac:dyDescent="0.3">
      <c r="B76" s="109">
        <v>46</v>
      </c>
      <c r="C76" s="182"/>
      <c r="D76" s="184"/>
      <c r="E76" s="182"/>
      <c r="F76" s="304"/>
      <c r="G76" s="182"/>
      <c r="H76" s="56">
        <f t="shared" si="1"/>
        <v>0</v>
      </c>
      <c r="I76" s="29">
        <f>IF('Cenas aprēķins'!$E$22="Jā",IFERROR(ROUND(IF($D76="Par pakalpojumu",$F76,$H76/$L$27*I$27),2),""),"")</f>
        <v>0</v>
      </c>
      <c r="J76" s="30">
        <f>IF('Cenas aprēķins'!$F$22="Jā",IFERROR(ROUND(IF($D76="Par pakalpojumu",$F76,$H76/$L$27*J$27),2),""),"")</f>
        <v>0</v>
      </c>
      <c r="K76" s="30">
        <f>IF('Cenas aprēķins'!$G$22="Jā",IFERROR(ROUND(IF($D76="Par pakalpojumu",$F76,$H76/$L$27*K$27),2),""),"")</f>
        <v>0</v>
      </c>
      <c r="L76" s="30">
        <f>IF('Cenas aprēķins'!$H$22="Jā",H76,"")</f>
        <v>0</v>
      </c>
      <c r="M76" s="31" t="str">
        <f>IF('Cenas aprēķins'!$I$22="Jā",IFERROR(ROUND(IF($D76="Par pakalpojumu",$F76,$H76/$L$27*M$27),2),""),"")</f>
        <v/>
      </c>
    </row>
    <row r="77" spans="2:13" ht="15.6" hidden="1" outlineLevel="2" x14ac:dyDescent="0.3">
      <c r="B77" s="109">
        <v>47</v>
      </c>
      <c r="C77" s="182"/>
      <c r="D77" s="184"/>
      <c r="E77" s="182"/>
      <c r="F77" s="304"/>
      <c r="G77" s="182"/>
      <c r="H77" s="56">
        <f t="shared" si="1"/>
        <v>0</v>
      </c>
      <c r="I77" s="29">
        <f>IF('Cenas aprēķins'!$E$22="Jā",IFERROR(ROUND(IF($D77="Par pakalpojumu",$F77,$H77/$L$27*I$27),2),""),"")</f>
        <v>0</v>
      </c>
      <c r="J77" s="30">
        <f>IF('Cenas aprēķins'!$F$22="Jā",IFERROR(ROUND(IF($D77="Par pakalpojumu",$F77,$H77/$L$27*J$27),2),""),"")</f>
        <v>0</v>
      </c>
      <c r="K77" s="30">
        <f>IF('Cenas aprēķins'!$G$22="Jā",IFERROR(ROUND(IF($D77="Par pakalpojumu",$F77,$H77/$L$27*K$27),2),""),"")</f>
        <v>0</v>
      </c>
      <c r="L77" s="30">
        <f>IF('Cenas aprēķins'!$H$22="Jā",H77,"")</f>
        <v>0</v>
      </c>
      <c r="M77" s="31" t="str">
        <f>IF('Cenas aprēķins'!$I$22="Jā",IFERROR(ROUND(IF($D77="Par pakalpojumu",$F77,$H77/$L$27*M$27),2),""),"")</f>
        <v/>
      </c>
    </row>
    <row r="78" spans="2:13" ht="15.6" hidden="1" outlineLevel="2" x14ac:dyDescent="0.3">
      <c r="B78" s="109">
        <v>48</v>
      </c>
      <c r="C78" s="182"/>
      <c r="D78" s="184"/>
      <c r="E78" s="182"/>
      <c r="F78" s="304"/>
      <c r="G78" s="182"/>
      <c r="H78" s="56">
        <f t="shared" si="1"/>
        <v>0</v>
      </c>
      <c r="I78" s="29">
        <f>IF('Cenas aprēķins'!$E$22="Jā",IFERROR(ROUND(IF($D78="Par pakalpojumu",$F78,$H78/$L$27*I$27),2),""),"")</f>
        <v>0</v>
      </c>
      <c r="J78" s="30">
        <f>IF('Cenas aprēķins'!$F$22="Jā",IFERROR(ROUND(IF($D78="Par pakalpojumu",$F78,$H78/$L$27*J$27),2),""),"")</f>
        <v>0</v>
      </c>
      <c r="K78" s="30">
        <f>IF('Cenas aprēķins'!$G$22="Jā",IFERROR(ROUND(IF($D78="Par pakalpojumu",$F78,$H78/$L$27*K$27),2),""),"")</f>
        <v>0</v>
      </c>
      <c r="L78" s="30">
        <f>IF('Cenas aprēķins'!$H$22="Jā",H78,"")</f>
        <v>0</v>
      </c>
      <c r="M78" s="31" t="str">
        <f>IF('Cenas aprēķins'!$I$22="Jā",IFERROR(ROUND(IF($D78="Par pakalpojumu",$F78,$H78/$L$27*M$27),2),""),"")</f>
        <v/>
      </c>
    </row>
    <row r="79" spans="2:13" ht="15.6" hidden="1" outlineLevel="2" x14ac:dyDescent="0.3">
      <c r="B79" s="109">
        <v>49</v>
      </c>
      <c r="C79" s="182"/>
      <c r="D79" s="184"/>
      <c r="E79" s="182"/>
      <c r="F79" s="304"/>
      <c r="G79" s="182"/>
      <c r="H79" s="56">
        <f t="shared" si="1"/>
        <v>0</v>
      </c>
      <c r="I79" s="29">
        <f>IF('Cenas aprēķins'!$E$22="Jā",IFERROR(ROUND(IF($D79="Par pakalpojumu",$F79,$H79/$L$27*I$27),2),""),"")</f>
        <v>0</v>
      </c>
      <c r="J79" s="30">
        <f>IF('Cenas aprēķins'!$F$22="Jā",IFERROR(ROUND(IF($D79="Par pakalpojumu",$F79,$H79/$L$27*J$27),2),""),"")</f>
        <v>0</v>
      </c>
      <c r="K79" s="30">
        <f>IF('Cenas aprēķins'!$G$22="Jā",IFERROR(ROUND(IF($D79="Par pakalpojumu",$F79,$H79/$L$27*K$27),2),""),"")</f>
        <v>0</v>
      </c>
      <c r="L79" s="30">
        <f>IF('Cenas aprēķins'!$H$22="Jā",H79,"")</f>
        <v>0</v>
      </c>
      <c r="M79" s="31" t="str">
        <f>IF('Cenas aprēķins'!$I$22="Jā",IFERROR(ROUND(IF($D79="Par pakalpojumu",$F79,$H79/$L$27*M$27),2),""),"")</f>
        <v/>
      </c>
    </row>
    <row r="80" spans="2:13" ht="16.2" hidden="1" outlineLevel="2" thickBot="1" x14ac:dyDescent="0.35">
      <c r="B80" s="110">
        <v>50</v>
      </c>
      <c r="C80" s="185"/>
      <c r="D80" s="187"/>
      <c r="E80" s="185"/>
      <c r="F80" s="78"/>
      <c r="G80" s="185"/>
      <c r="H80" s="57">
        <f t="shared" si="1"/>
        <v>0</v>
      </c>
      <c r="I80" s="32">
        <f>IF('Cenas aprēķins'!$E$22="Jā",IFERROR(ROUND(IF($D80="Par pakalpojumu",$F80,$H80/$L$27*I$27),2),""),"")</f>
        <v>0</v>
      </c>
      <c r="J80" s="33">
        <f>IF('Cenas aprēķins'!$F$22="Jā",IFERROR(ROUND(IF($D80="Par pakalpojumu",$F80,$H80/$L$27*J$27),2),""),"")</f>
        <v>0</v>
      </c>
      <c r="K80" s="33">
        <f>IF('Cenas aprēķins'!$G$22="Jā",IFERROR(ROUND(IF($D80="Par pakalpojumu",$F80,$H80/$L$27*K$27),2),""),"")</f>
        <v>0</v>
      </c>
      <c r="L80" s="33">
        <f>IF('Cenas aprēķins'!$H$22="Jā",H80,"")</f>
        <v>0</v>
      </c>
      <c r="M80" s="34" t="str">
        <f>IF('Cenas aprēķins'!$I$22="Jā",IFERROR(ROUND(IF($D80="Par pakalpojumu",$F80,$H80/$L$27*M$27),2),""),"")</f>
        <v/>
      </c>
    </row>
  </sheetData>
  <sheetProtection algorithmName="SHA-512" hashValue="s8LIbGwbo+vovt3H5tyZnI+IMszO608H+JiR5S6ayQ23cSdGE7uXQe0moWLFtGR4d+5Mk6qyRm+Nk5t45UvsFw==" saltValue="UmsTVOs5kU+S1kY6AdK1yg=="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Izmitināšanas izmaksas</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Lilita Cīrule</cp:lastModifiedBy>
  <dcterms:created xsi:type="dcterms:W3CDTF">2023-02-27T08:31:44Z</dcterms:created>
  <dcterms:modified xsi:type="dcterms:W3CDTF">2023-04-27T13:53:31Z</dcterms:modified>
</cp:coreProperties>
</file>