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olina\OneDrive\Documents\Konsultācijas\LM formulu iepirkums\Nodevumi\labots 17 apr\"/>
    </mc:Choice>
  </mc:AlternateContent>
  <xr:revisionPtr revIDLastSave="0" documentId="8_{BD153ACD-375C-43E7-9895-406205BCA59B}" xr6:coauthVersionLast="47" xr6:coauthVersionMax="47" xr10:uidLastSave="{00000000-0000-0000-0000-000000000000}"/>
  <workbookProtection workbookAlgorithmName="SHA-512" workbookHashValue="KW8ukui1Y8nDSdtOhmrwluxVAp3Sy/fbkodYZWER8Ccd2yCIXnC8vptd/8+RTCi94uNxvXxu90fL+7uKqWh+ww==" workbookSaltValue="oHCTLuYVV2i0794bawpypw==" workbookSpinCount="100000" lockStructure="1"/>
  <bookViews>
    <workbookView xWindow="-110" yWindow="-110" windowWidth="19420" windowHeight="10300" tabRatio="924" activeTab="2" xr2:uid="{25AB1490-0BEF-4B39-BAA7-74B6562EA89F}"/>
  </bookViews>
  <sheets>
    <sheet name="Titullapa" sheetId="1" r:id="rId1"/>
    <sheet name="Saturs" sheetId="2" r:id="rId2"/>
    <sheet name="Cenas aprēķins" sheetId="4" r:id="rId3"/>
    <sheet name="Vispārīgā informācija" sheetId="3" r:id="rId4"/>
    <sheet name="Atlīdzības izmaksas" sheetId="12" r:id="rId5"/>
    <sheet name="Izmitināšana" sheetId="5" r:id="rId6"/>
    <sheet name="Telpu izmaksas" sheetId="6" r:id="rId7"/>
    <sheet name="Preču izmaksas" sheetId="7" r:id="rId8"/>
    <sheet name="Pakalpojumu izmaksas" sheetId="8" r:id="rId9"/>
    <sheet name="Administrēšanas izmaksas" sheetId="9" r:id="rId10"/>
    <sheet name="Transporta izmaksas" sheetId="10" r:id="rId11"/>
    <sheet name="datu lapa" sheetId="11" state="hidden" r:id="rId1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63" i="12" l="1"/>
  <c r="AB64" i="12"/>
  <c r="AB65" i="12"/>
  <c r="AB66" i="12"/>
  <c r="AB67" i="12"/>
  <c r="AB68" i="12"/>
  <c r="AB69" i="12"/>
  <c r="AB70" i="12"/>
  <c r="AB71" i="12"/>
  <c r="AB72" i="12"/>
  <c r="AB73" i="12"/>
  <c r="AB74" i="12"/>
  <c r="AB75" i="12"/>
  <c r="AB76" i="12"/>
  <c r="AB77" i="12"/>
  <c r="AB78" i="12"/>
  <c r="AB79" i="12"/>
  <c r="AB80" i="12"/>
  <c r="AB81" i="12"/>
  <c r="AB82" i="12"/>
  <c r="AB83" i="12"/>
  <c r="AB84" i="12"/>
  <c r="AB85" i="12"/>
  <c r="AB86" i="12"/>
  <c r="AB87" i="12"/>
  <c r="AB88" i="12"/>
  <c r="AB89" i="12"/>
  <c r="AB90" i="12"/>
  <c r="AB91" i="12"/>
  <c r="AB92" i="12"/>
  <c r="AB93" i="12"/>
  <c r="AB94" i="12"/>
  <c r="AB95" i="12"/>
  <c r="AB96" i="12"/>
  <c r="AB97" i="12"/>
  <c r="AB98" i="12"/>
  <c r="AB99" i="12"/>
  <c r="AB100" i="12"/>
  <c r="AB101" i="12"/>
  <c r="AB102" i="12"/>
  <c r="AB103" i="12"/>
  <c r="AB104" i="12"/>
  <c r="AB105" i="12"/>
  <c r="AB106" i="12"/>
  <c r="AB107" i="12"/>
  <c r="AB108" i="12"/>
  <c r="AB109" i="12"/>
  <c r="AB110" i="12"/>
  <c r="AB111" i="12"/>
  <c r="AB62" i="12"/>
  <c r="D24" i="12"/>
  <c r="AD63" i="12"/>
  <c r="AD64" i="12"/>
  <c r="AD65" i="12"/>
  <c r="AD66" i="12"/>
  <c r="AD67" i="12"/>
  <c r="AD68" i="12"/>
  <c r="AD69" i="12"/>
  <c r="AD70" i="12"/>
  <c r="AD71" i="12"/>
  <c r="AD72" i="12"/>
  <c r="AD73" i="12"/>
  <c r="AD74" i="12"/>
  <c r="AD75" i="12"/>
  <c r="AD76" i="12"/>
  <c r="AD77" i="12"/>
  <c r="AD78" i="12"/>
  <c r="AD79" i="12"/>
  <c r="AD80" i="12"/>
  <c r="AD81" i="12"/>
  <c r="AD82" i="12"/>
  <c r="AD83" i="12"/>
  <c r="AD84" i="12"/>
  <c r="AD85" i="12"/>
  <c r="AD86" i="12"/>
  <c r="AD87" i="12"/>
  <c r="AD88" i="12"/>
  <c r="AD89" i="12"/>
  <c r="AD90" i="12"/>
  <c r="AD91" i="12"/>
  <c r="AD92" i="12"/>
  <c r="AD93" i="12"/>
  <c r="AD94" i="12"/>
  <c r="AD95" i="12"/>
  <c r="AD96" i="12"/>
  <c r="AD97" i="12"/>
  <c r="AD98" i="12"/>
  <c r="AD99" i="12"/>
  <c r="AD100" i="12"/>
  <c r="AD101" i="12"/>
  <c r="AD102" i="12"/>
  <c r="AD103" i="12"/>
  <c r="AD104" i="12"/>
  <c r="AD105" i="12"/>
  <c r="AD106" i="12"/>
  <c r="AD107" i="12"/>
  <c r="AD108" i="12"/>
  <c r="AD109" i="12"/>
  <c r="AD110" i="12"/>
  <c r="AD111" i="12"/>
  <c r="AD62" i="12"/>
  <c r="AA63" i="12"/>
  <c r="AA64" i="12"/>
  <c r="AA65" i="12"/>
  <c r="AA66" i="12"/>
  <c r="AA67" i="12"/>
  <c r="AA68" i="12"/>
  <c r="AA69" i="12"/>
  <c r="AA70" i="12"/>
  <c r="AA71" i="12"/>
  <c r="AA72" i="12"/>
  <c r="AA73" i="12"/>
  <c r="AA74" i="12"/>
  <c r="AA75" i="12"/>
  <c r="AA76" i="12"/>
  <c r="AA77" i="12"/>
  <c r="AA78" i="12"/>
  <c r="AA79" i="12"/>
  <c r="AA80" i="12"/>
  <c r="AA81" i="12"/>
  <c r="AA82" i="12"/>
  <c r="AA83" i="12"/>
  <c r="AA84" i="12"/>
  <c r="AA85" i="12"/>
  <c r="AA86" i="12"/>
  <c r="AA87" i="12"/>
  <c r="AA88" i="12"/>
  <c r="AA89" i="12"/>
  <c r="AA90" i="12"/>
  <c r="AA91" i="12"/>
  <c r="AA92" i="12"/>
  <c r="AA93" i="12"/>
  <c r="AA94" i="12"/>
  <c r="AA95" i="12"/>
  <c r="AA96" i="12"/>
  <c r="AA97" i="12"/>
  <c r="AA98" i="12"/>
  <c r="AA99" i="12"/>
  <c r="AA100" i="12"/>
  <c r="AA101" i="12"/>
  <c r="AA102" i="12"/>
  <c r="AA103" i="12"/>
  <c r="AA104" i="12"/>
  <c r="AA105" i="12"/>
  <c r="AA106" i="12"/>
  <c r="AA107" i="12"/>
  <c r="AA108" i="12"/>
  <c r="AA109" i="12"/>
  <c r="AA110" i="12"/>
  <c r="AA111" i="12"/>
  <c r="AA62" i="12"/>
  <c r="AC63" i="12"/>
  <c r="AC64" i="12"/>
  <c r="AC65" i="12"/>
  <c r="AC66" i="12"/>
  <c r="AC67" i="12"/>
  <c r="AC68" i="12"/>
  <c r="AC69" i="12"/>
  <c r="AC70" i="12"/>
  <c r="AC71" i="12"/>
  <c r="AC72" i="12"/>
  <c r="AC73" i="12"/>
  <c r="AC74" i="12"/>
  <c r="AC75" i="12"/>
  <c r="AC76" i="12"/>
  <c r="AC77" i="12"/>
  <c r="AC78" i="12"/>
  <c r="AC79" i="12"/>
  <c r="AC80" i="12"/>
  <c r="AC81" i="12"/>
  <c r="AC82" i="12"/>
  <c r="AC83" i="12"/>
  <c r="AC84" i="12"/>
  <c r="AC85" i="12"/>
  <c r="AC86" i="12"/>
  <c r="AC87" i="12"/>
  <c r="AC88" i="12"/>
  <c r="AC89" i="12"/>
  <c r="AC90" i="12"/>
  <c r="AC91" i="12"/>
  <c r="AC92" i="12"/>
  <c r="AC93" i="12"/>
  <c r="AC94" i="12"/>
  <c r="AC95" i="12"/>
  <c r="AC96" i="12"/>
  <c r="AC97" i="12"/>
  <c r="AC98" i="12"/>
  <c r="AC99" i="12"/>
  <c r="AC100" i="12"/>
  <c r="AC101" i="12"/>
  <c r="AC102" i="12"/>
  <c r="AC103" i="12"/>
  <c r="AC104" i="12"/>
  <c r="AC105" i="12"/>
  <c r="AC106" i="12"/>
  <c r="AC107" i="12"/>
  <c r="AC108" i="12"/>
  <c r="AC109" i="12"/>
  <c r="AC110" i="12"/>
  <c r="AC111" i="12"/>
  <c r="AC62" i="12"/>
  <c r="E28" i="10"/>
  <c r="Z64" i="12" l="1"/>
  <c r="Z65" i="12"/>
  <c r="Z66" i="12"/>
  <c r="Z67" i="12"/>
  <c r="Z68" i="12"/>
  <c r="Z69" i="12"/>
  <c r="Z70" i="12"/>
  <c r="Z71" i="12"/>
  <c r="Z72" i="12"/>
  <c r="Z73" i="12"/>
  <c r="Z74" i="12"/>
  <c r="Z75" i="12"/>
  <c r="Z76" i="12"/>
  <c r="Z77" i="12"/>
  <c r="Z78" i="12"/>
  <c r="Z79" i="12"/>
  <c r="Z80" i="12"/>
  <c r="Z81" i="12"/>
  <c r="Z82" i="12"/>
  <c r="Z83" i="12"/>
  <c r="Z84" i="12"/>
  <c r="Z85" i="12"/>
  <c r="Z86" i="12"/>
  <c r="Z87" i="12"/>
  <c r="Z88" i="12"/>
  <c r="Z89" i="12"/>
  <c r="Z90" i="12"/>
  <c r="Z91" i="12"/>
  <c r="Z92" i="12"/>
  <c r="Z93" i="12"/>
  <c r="Z94" i="12"/>
  <c r="Z95" i="12"/>
  <c r="Z96" i="12"/>
  <c r="Z97" i="12"/>
  <c r="Z98" i="12"/>
  <c r="Z99" i="12"/>
  <c r="Z100" i="12"/>
  <c r="Z101" i="12"/>
  <c r="Z102" i="12"/>
  <c r="Z103" i="12"/>
  <c r="Z104" i="12"/>
  <c r="Z105" i="12"/>
  <c r="Z106" i="12"/>
  <c r="Z107" i="12"/>
  <c r="Z108" i="12"/>
  <c r="Z109" i="12"/>
  <c r="Z110" i="12"/>
  <c r="Z111" i="12"/>
  <c r="M49" i="6" l="1"/>
  <c r="M30" i="6"/>
  <c r="K49" i="6"/>
  <c r="K30" i="6"/>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H145" i="6" l="1"/>
  <c r="H146" i="6"/>
  <c r="H147" i="6"/>
  <c r="H148" i="6"/>
  <c r="H149" i="6"/>
  <c r="H150" i="6"/>
  <c r="H151" i="6"/>
  <c r="H152" i="6"/>
  <c r="H153" i="6"/>
  <c r="H154" i="6"/>
  <c r="H155" i="6"/>
  <c r="H156" i="6"/>
  <c r="H157" i="6"/>
  <c r="H158" i="6"/>
  <c r="H159" i="6"/>
  <c r="H160" i="6"/>
  <c r="H161" i="6"/>
  <c r="H162" i="6"/>
  <c r="H163" i="6"/>
  <c r="H164" i="6"/>
  <c r="H144" i="6"/>
  <c r="I112" i="6" l="1"/>
  <c r="I113" i="6"/>
  <c r="I114" i="6"/>
  <c r="I115" i="6"/>
  <c r="I116" i="6"/>
  <c r="I117" i="6"/>
  <c r="I118" i="6"/>
  <c r="I119" i="6"/>
  <c r="I120" i="6"/>
  <c r="I121" i="6"/>
  <c r="I122" i="6"/>
  <c r="I123" i="6"/>
  <c r="I124" i="6"/>
  <c r="I125" i="6"/>
  <c r="I126" i="6"/>
  <c r="I127" i="6"/>
  <c r="I128" i="6"/>
  <c r="I129" i="6"/>
  <c r="I130" i="6"/>
  <c r="I131" i="6"/>
  <c r="I111" i="6"/>
  <c r="F66" i="12"/>
  <c r="H66" i="12" s="1"/>
  <c r="K49" i="5" l="1"/>
  <c r="K112" i="6"/>
  <c r="K113" i="6"/>
  <c r="K114" i="6"/>
  <c r="K115" i="6"/>
  <c r="K116" i="6"/>
  <c r="K117" i="6"/>
  <c r="K118" i="6"/>
  <c r="K119" i="6"/>
  <c r="K120" i="6"/>
  <c r="K121" i="6"/>
  <c r="K122" i="6"/>
  <c r="K123" i="6"/>
  <c r="K124" i="6"/>
  <c r="K125" i="6"/>
  <c r="K126" i="6"/>
  <c r="K127" i="6"/>
  <c r="K128" i="6"/>
  <c r="K129" i="6"/>
  <c r="K130" i="6"/>
  <c r="K131" i="6"/>
  <c r="J146" i="6"/>
  <c r="J147" i="6"/>
  <c r="J148" i="6"/>
  <c r="J149" i="6"/>
  <c r="J150" i="6"/>
  <c r="J151" i="6"/>
  <c r="J152" i="6"/>
  <c r="J153" i="6"/>
  <c r="J154" i="6"/>
  <c r="J155" i="6"/>
  <c r="J156" i="6"/>
  <c r="J157" i="6"/>
  <c r="J158" i="6"/>
  <c r="J159" i="6"/>
  <c r="J160" i="6"/>
  <c r="J161" i="6"/>
  <c r="J162" i="6"/>
  <c r="J163" i="6"/>
  <c r="J164" i="6"/>
  <c r="J145" i="6"/>
  <c r="J144" i="6"/>
  <c r="K111" i="6"/>
  <c r="E32" i="10"/>
  <c r="E31" i="10"/>
  <c r="E88" i="10"/>
  <c r="E87" i="10"/>
  <c r="K29" i="8"/>
  <c r="J29" i="8"/>
  <c r="I29" i="8"/>
  <c r="M29" i="8"/>
  <c r="O105" i="6"/>
  <c r="O106" i="6"/>
  <c r="O107" i="6"/>
  <c r="O104" i="6"/>
  <c r="O98" i="5"/>
  <c r="O99" i="5"/>
  <c r="O101" i="5"/>
  <c r="O97" i="5"/>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29" i="7"/>
  <c r="M30"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H78" i="7"/>
  <c r="T62" i="12"/>
  <c r="T63" i="12"/>
  <c r="T64" i="12"/>
  <c r="T65" i="12"/>
  <c r="T66" i="12"/>
  <c r="T67" i="12"/>
  <c r="T68" i="12"/>
  <c r="T69" i="12"/>
  <c r="T70" i="12"/>
  <c r="T71" i="12"/>
  <c r="T72" i="12"/>
  <c r="T73" i="12"/>
  <c r="T74" i="12"/>
  <c r="T75" i="12"/>
  <c r="T76" i="12"/>
  <c r="T77" i="12"/>
  <c r="T78" i="12"/>
  <c r="T79" i="12"/>
  <c r="T80" i="12"/>
  <c r="T81" i="12"/>
  <c r="T82" i="12"/>
  <c r="T83" i="12"/>
  <c r="T84" i="12"/>
  <c r="T85" i="12"/>
  <c r="T86" i="12"/>
  <c r="T87" i="12"/>
  <c r="T88" i="12"/>
  <c r="T89" i="12"/>
  <c r="T90" i="12"/>
  <c r="T91" i="12"/>
  <c r="T92" i="12"/>
  <c r="T93" i="12"/>
  <c r="T94" i="12"/>
  <c r="T95" i="12"/>
  <c r="T96" i="12"/>
  <c r="T97" i="12"/>
  <c r="T98" i="12"/>
  <c r="T99" i="12"/>
  <c r="T100" i="12"/>
  <c r="T101" i="12"/>
  <c r="T102" i="12"/>
  <c r="T103" i="12"/>
  <c r="T104" i="12"/>
  <c r="T105" i="12"/>
  <c r="T106" i="12"/>
  <c r="T107" i="12"/>
  <c r="T108" i="12"/>
  <c r="T109" i="12"/>
  <c r="T110" i="12"/>
  <c r="T111" i="12"/>
  <c r="R62" i="12"/>
  <c r="R63" i="12"/>
  <c r="R64" i="12"/>
  <c r="R65" i="12"/>
  <c r="R66" i="12"/>
  <c r="R67" i="12"/>
  <c r="R68" i="12"/>
  <c r="R69" i="12"/>
  <c r="R70" i="12"/>
  <c r="R71" i="12"/>
  <c r="R72" i="12"/>
  <c r="R73" i="12"/>
  <c r="R74" i="12"/>
  <c r="R75" i="12"/>
  <c r="R76" i="12"/>
  <c r="R77" i="12"/>
  <c r="R78" i="12"/>
  <c r="R79" i="12"/>
  <c r="R80" i="12"/>
  <c r="R81" i="12"/>
  <c r="R82" i="12"/>
  <c r="R83" i="12"/>
  <c r="R84" i="12"/>
  <c r="R85" i="12"/>
  <c r="R86" i="12"/>
  <c r="R87" i="12"/>
  <c r="R88" i="12"/>
  <c r="R89" i="12"/>
  <c r="R90" i="12"/>
  <c r="R91" i="12"/>
  <c r="R92" i="12"/>
  <c r="R93" i="12"/>
  <c r="R94" i="12"/>
  <c r="R95" i="12"/>
  <c r="R96" i="12"/>
  <c r="R97" i="12"/>
  <c r="R98" i="12"/>
  <c r="R99" i="12"/>
  <c r="R100" i="12"/>
  <c r="R101" i="12"/>
  <c r="R102" i="12"/>
  <c r="R103" i="12"/>
  <c r="R104" i="12"/>
  <c r="R105" i="12"/>
  <c r="R106" i="12"/>
  <c r="R107" i="12"/>
  <c r="R108" i="12"/>
  <c r="R109" i="12"/>
  <c r="R110" i="12"/>
  <c r="R111" i="12"/>
  <c r="P62" i="12"/>
  <c r="P63" i="12"/>
  <c r="P64" i="12"/>
  <c r="P65" i="12"/>
  <c r="P66" i="12"/>
  <c r="P67" i="12"/>
  <c r="P68" i="12"/>
  <c r="P69" i="12"/>
  <c r="P70" i="12"/>
  <c r="P71" i="12"/>
  <c r="P72" i="12"/>
  <c r="P73" i="12"/>
  <c r="P74" i="12"/>
  <c r="P75" i="12"/>
  <c r="P76" i="12"/>
  <c r="P77" i="12"/>
  <c r="P78" i="12"/>
  <c r="P79" i="12"/>
  <c r="P80" i="12"/>
  <c r="P81" i="12"/>
  <c r="P82" i="12"/>
  <c r="P83" i="12"/>
  <c r="P84" i="12"/>
  <c r="P85" i="12"/>
  <c r="P86" i="12"/>
  <c r="P87" i="12"/>
  <c r="P88" i="12"/>
  <c r="P89" i="12"/>
  <c r="P90" i="12"/>
  <c r="P91" i="12"/>
  <c r="P92" i="12"/>
  <c r="P93" i="12"/>
  <c r="P94" i="12"/>
  <c r="P95" i="12"/>
  <c r="P96" i="12"/>
  <c r="P97" i="12"/>
  <c r="P98" i="12"/>
  <c r="P99" i="12"/>
  <c r="P100" i="12"/>
  <c r="P101" i="12"/>
  <c r="P102" i="12"/>
  <c r="P103" i="12"/>
  <c r="P104" i="12"/>
  <c r="P105" i="12"/>
  <c r="P106" i="12"/>
  <c r="P107" i="12"/>
  <c r="P108" i="12"/>
  <c r="P109" i="12"/>
  <c r="P110" i="12"/>
  <c r="P111" i="12"/>
  <c r="T61" i="12"/>
  <c r="R61" i="12"/>
  <c r="P61" i="12"/>
  <c r="M58" i="3"/>
  <c r="M57" i="3"/>
  <c r="M56" i="3"/>
  <c r="F41" i="3"/>
  <c r="E41" i="3"/>
  <c r="D41" i="3"/>
  <c r="K137" i="5" s="1"/>
  <c r="G86" i="9"/>
  <c r="C52" i="4"/>
  <c r="H86" i="9" l="1"/>
  <c r="K20" i="5"/>
  <c r="K29" i="5"/>
  <c r="K104" i="5"/>
  <c r="K170" i="5"/>
  <c r="H143" i="5"/>
  <c r="K48" i="5"/>
  <c r="I110" i="5"/>
  <c r="M175" i="5"/>
  <c r="K59" i="5"/>
  <c r="K54" i="5"/>
  <c r="H146" i="5"/>
  <c r="H147" i="5"/>
  <c r="G148" i="5"/>
  <c r="H148" i="5"/>
  <c r="G149" i="5"/>
  <c r="H149" i="5"/>
  <c r="G150" i="5"/>
  <c r="H150" i="5"/>
  <c r="G151" i="5"/>
  <c r="H151" i="5"/>
  <c r="G152" i="5"/>
  <c r="H152" i="5"/>
  <c r="G153" i="5"/>
  <c r="H153" i="5"/>
  <c r="G154" i="5"/>
  <c r="H154" i="5"/>
  <c r="G155" i="5"/>
  <c r="H155" i="5"/>
  <c r="G156" i="5"/>
  <c r="H156" i="5"/>
  <c r="G157" i="5"/>
  <c r="H157" i="5"/>
  <c r="H158" i="5"/>
  <c r="H159" i="5"/>
  <c r="H160" i="5"/>
  <c r="H161" i="5"/>
  <c r="H162" i="5"/>
  <c r="H163" i="5"/>
  <c r="H164" i="5"/>
  <c r="H165" i="5"/>
  <c r="H145" i="5"/>
  <c r="K138" i="5" l="1"/>
  <c r="S98" i="5" s="1"/>
  <c r="J146" i="5"/>
  <c r="J147" i="5"/>
  <c r="G147" i="5" s="1"/>
  <c r="J158" i="5"/>
  <c r="G158" i="5" s="1"/>
  <c r="J159" i="5"/>
  <c r="G159" i="5" s="1"/>
  <c r="J160" i="5"/>
  <c r="G160" i="5" s="1"/>
  <c r="J161" i="5"/>
  <c r="G161" i="5" s="1"/>
  <c r="J162" i="5"/>
  <c r="G162" i="5" s="1"/>
  <c r="J163" i="5"/>
  <c r="G163" i="5" s="1"/>
  <c r="J164" i="5"/>
  <c r="G164" i="5" s="1"/>
  <c r="J165" i="5"/>
  <c r="G165" i="5" s="1"/>
  <c r="J145" i="5"/>
  <c r="G145" i="5" s="1"/>
  <c r="H116" i="5"/>
  <c r="I116" i="5"/>
  <c r="H117" i="5"/>
  <c r="I117" i="5"/>
  <c r="H118" i="5"/>
  <c r="I118" i="5"/>
  <c r="H119" i="5"/>
  <c r="I119" i="5"/>
  <c r="H120" i="5"/>
  <c r="I120" i="5"/>
  <c r="H121" i="5"/>
  <c r="I121" i="5"/>
  <c r="H122" i="5"/>
  <c r="I122" i="5"/>
  <c r="H123" i="5"/>
  <c r="I123" i="5"/>
  <c r="H124" i="5"/>
  <c r="I124" i="5"/>
  <c r="H125" i="5"/>
  <c r="I125" i="5"/>
  <c r="I126" i="5"/>
  <c r="I127" i="5"/>
  <c r="I128" i="5"/>
  <c r="I129" i="5"/>
  <c r="I130" i="5"/>
  <c r="I131" i="5"/>
  <c r="I132" i="5"/>
  <c r="I113" i="5"/>
  <c r="I114" i="5"/>
  <c r="I115" i="5"/>
  <c r="I112" i="5"/>
  <c r="K113" i="5"/>
  <c r="K114" i="5"/>
  <c r="H114" i="5" s="1"/>
  <c r="K115" i="5"/>
  <c r="H115" i="5" s="1"/>
  <c r="K126" i="5"/>
  <c r="H126" i="5" s="1"/>
  <c r="K127" i="5"/>
  <c r="K128" i="5"/>
  <c r="K129" i="5"/>
  <c r="K130" i="5"/>
  <c r="H130" i="5" s="1"/>
  <c r="K131" i="5"/>
  <c r="K132" i="5"/>
  <c r="K112" i="5"/>
  <c r="H112" i="5" s="1"/>
  <c r="S44" i="5"/>
  <c r="T16" i="5" s="1"/>
  <c r="M49" i="5"/>
  <c r="M30" i="5"/>
  <c r="J30" i="5" s="1"/>
  <c r="S15" i="5" s="1"/>
  <c r="G37" i="9"/>
  <c r="H37" i="9" s="1"/>
  <c r="G38" i="9"/>
  <c r="H38" i="9" s="1"/>
  <c r="G39" i="9"/>
  <c r="H39" i="9" s="1"/>
  <c r="G40" i="9"/>
  <c r="H40" i="9" s="1"/>
  <c r="G41" i="9"/>
  <c r="H41" i="9" s="1"/>
  <c r="G42" i="9"/>
  <c r="H42" i="9" s="1"/>
  <c r="G43" i="9"/>
  <c r="H43" i="9" s="1"/>
  <c r="G44" i="9"/>
  <c r="H44" i="9" s="1"/>
  <c r="G45" i="9"/>
  <c r="H45" i="9" s="1"/>
  <c r="G46" i="9"/>
  <c r="H46" i="9" s="1"/>
  <c r="G47" i="9"/>
  <c r="H47" i="9" s="1"/>
  <c r="G48" i="9"/>
  <c r="H48" i="9" s="1"/>
  <c r="G49" i="9"/>
  <c r="H49" i="9" s="1"/>
  <c r="G50" i="9"/>
  <c r="H50" i="9" s="1"/>
  <c r="G51" i="9"/>
  <c r="H51" i="9" s="1"/>
  <c r="G52" i="9"/>
  <c r="H52" i="9" s="1"/>
  <c r="G53" i="9"/>
  <c r="H53" i="9" s="1"/>
  <c r="G54" i="9"/>
  <c r="H54" i="9" s="1"/>
  <c r="G55" i="9"/>
  <c r="H55" i="9" s="1"/>
  <c r="G56" i="9"/>
  <c r="H56" i="9" s="1"/>
  <c r="G57" i="9"/>
  <c r="H57" i="9" s="1"/>
  <c r="G58" i="9"/>
  <c r="H58" i="9" s="1"/>
  <c r="G59" i="9"/>
  <c r="H59" i="9" s="1"/>
  <c r="G60" i="9"/>
  <c r="H60" i="9" s="1"/>
  <c r="G61" i="9"/>
  <c r="H61" i="9" s="1"/>
  <c r="G62" i="9"/>
  <c r="H62" i="9" s="1"/>
  <c r="G63" i="9"/>
  <c r="H63" i="9" s="1"/>
  <c r="G64" i="9"/>
  <c r="H64" i="9" s="1"/>
  <c r="G65" i="9"/>
  <c r="H65" i="9" s="1"/>
  <c r="G66" i="9"/>
  <c r="H66" i="9" s="1"/>
  <c r="G67" i="9"/>
  <c r="H67" i="9" s="1"/>
  <c r="G68" i="9"/>
  <c r="H68" i="9" s="1"/>
  <c r="G69" i="9"/>
  <c r="H69" i="9" s="1"/>
  <c r="G70" i="9"/>
  <c r="H70" i="9" s="1"/>
  <c r="G71" i="9"/>
  <c r="H71" i="9" s="1"/>
  <c r="G72" i="9"/>
  <c r="H72" i="9" s="1"/>
  <c r="G73" i="9"/>
  <c r="H73" i="9" s="1"/>
  <c r="G74" i="9"/>
  <c r="H74" i="9" s="1"/>
  <c r="G75" i="9"/>
  <c r="H75" i="9" s="1"/>
  <c r="G76" i="9"/>
  <c r="H76" i="9" s="1"/>
  <c r="G77" i="9"/>
  <c r="H77" i="9" s="1"/>
  <c r="G78" i="9"/>
  <c r="H78" i="9" s="1"/>
  <c r="G79" i="9"/>
  <c r="H79" i="9" s="1"/>
  <c r="G80" i="9"/>
  <c r="H80" i="9" s="1"/>
  <c r="G81" i="9"/>
  <c r="H81" i="9" s="1"/>
  <c r="G82" i="9"/>
  <c r="H82" i="9" s="1"/>
  <c r="G83" i="9"/>
  <c r="H83" i="9" s="1"/>
  <c r="G84" i="9"/>
  <c r="H84" i="9" s="1"/>
  <c r="G85" i="9"/>
  <c r="H85" i="9" s="1"/>
  <c r="G87" i="9"/>
  <c r="H87" i="9" s="1"/>
  <c r="D67" i="10"/>
  <c r="C2" i="2"/>
  <c r="J49" i="5" l="1"/>
  <c r="R44" i="5" s="1"/>
  <c r="S16" i="5" s="1"/>
  <c r="H31" i="9"/>
  <c r="P22" i="9" s="1"/>
  <c r="K105" i="5"/>
  <c r="S97" i="5" s="1"/>
  <c r="G146" i="5"/>
  <c r="J138" i="5" s="1"/>
  <c r="R98" i="5" s="1"/>
  <c r="H129" i="5"/>
  <c r="H131" i="5"/>
  <c r="H127" i="5"/>
  <c r="H132" i="5"/>
  <c r="H128" i="5"/>
  <c r="H113" i="5"/>
  <c r="H29" i="8"/>
  <c r="D44" i="12"/>
  <c r="H69" i="12"/>
  <c r="H70" i="12"/>
  <c r="H71" i="12"/>
  <c r="H72" i="12"/>
  <c r="H73" i="12"/>
  <c r="H74" i="12"/>
  <c r="H75" i="12"/>
  <c r="H76" i="12"/>
  <c r="H77" i="12"/>
  <c r="H78" i="12"/>
  <c r="H79" i="12"/>
  <c r="H80" i="12"/>
  <c r="H81" i="12"/>
  <c r="H82" i="12"/>
  <c r="H83" i="12"/>
  <c r="H84" i="12"/>
  <c r="H85" i="12"/>
  <c r="H86" i="12"/>
  <c r="H87" i="12"/>
  <c r="H88" i="12"/>
  <c r="H89" i="12"/>
  <c r="H90" i="12"/>
  <c r="H91" i="12"/>
  <c r="H92" i="12"/>
  <c r="H93" i="12"/>
  <c r="H94" i="12"/>
  <c r="H95" i="12"/>
  <c r="H96" i="12"/>
  <c r="H97" i="12"/>
  <c r="H98" i="12"/>
  <c r="H99" i="12"/>
  <c r="H100" i="12"/>
  <c r="H101" i="12"/>
  <c r="H102" i="12"/>
  <c r="H103" i="12"/>
  <c r="H104" i="12"/>
  <c r="H105" i="12"/>
  <c r="H106" i="12"/>
  <c r="H107" i="12"/>
  <c r="H108" i="12"/>
  <c r="H109" i="12"/>
  <c r="H110" i="12"/>
  <c r="H111" i="12"/>
  <c r="L29" i="8" l="1"/>
  <c r="J105" i="5"/>
  <c r="R97" i="5" s="1"/>
  <c r="E26" i="10"/>
  <c r="N62" i="12"/>
  <c r="N63" i="12"/>
  <c r="N64" i="12"/>
  <c r="N65" i="12"/>
  <c r="N66" i="12"/>
  <c r="N67" i="12"/>
  <c r="N68" i="12"/>
  <c r="N69" i="12"/>
  <c r="N70" i="12"/>
  <c r="N71" i="12"/>
  <c r="N72" i="12"/>
  <c r="N73" i="12"/>
  <c r="N74" i="12"/>
  <c r="N75" i="12"/>
  <c r="N76" i="12"/>
  <c r="N77" i="12"/>
  <c r="N78" i="12"/>
  <c r="N79" i="12"/>
  <c r="N80" i="12"/>
  <c r="N81" i="12"/>
  <c r="N82" i="12"/>
  <c r="N83" i="12"/>
  <c r="N84" i="12"/>
  <c r="N85" i="12"/>
  <c r="N86" i="12"/>
  <c r="N87" i="12"/>
  <c r="N88" i="12"/>
  <c r="N89" i="12"/>
  <c r="N90" i="12"/>
  <c r="N91" i="12"/>
  <c r="N92" i="12"/>
  <c r="N93" i="12"/>
  <c r="N94" i="12"/>
  <c r="N95" i="12"/>
  <c r="N96" i="12"/>
  <c r="N97" i="12"/>
  <c r="N98" i="12"/>
  <c r="N99" i="12"/>
  <c r="N100" i="12"/>
  <c r="N101" i="12"/>
  <c r="N102" i="12"/>
  <c r="N103" i="12"/>
  <c r="N104" i="12"/>
  <c r="N105" i="12"/>
  <c r="N106" i="12"/>
  <c r="N107" i="12"/>
  <c r="N108" i="12"/>
  <c r="N109" i="12"/>
  <c r="N110" i="12"/>
  <c r="N111" i="12"/>
  <c r="L62" i="12"/>
  <c r="L63" i="12"/>
  <c r="L64" i="12"/>
  <c r="L65" i="12"/>
  <c r="L66" i="12"/>
  <c r="L67" i="12"/>
  <c r="L68" i="12"/>
  <c r="L69" i="12"/>
  <c r="L70" i="12"/>
  <c r="L71" i="12"/>
  <c r="L72" i="12"/>
  <c r="L73" i="12"/>
  <c r="L74" i="12"/>
  <c r="L75" i="12"/>
  <c r="L76" i="12"/>
  <c r="L77" i="12"/>
  <c r="L78" i="12"/>
  <c r="L79" i="12"/>
  <c r="L80" i="12"/>
  <c r="L81" i="12"/>
  <c r="L82" i="12"/>
  <c r="L83" i="12"/>
  <c r="L84" i="12"/>
  <c r="L85" i="12"/>
  <c r="L86" i="12"/>
  <c r="L87" i="12"/>
  <c r="L88" i="12"/>
  <c r="L89" i="12"/>
  <c r="L90" i="12"/>
  <c r="L91" i="12"/>
  <c r="L92" i="12"/>
  <c r="L93" i="12"/>
  <c r="L94" i="12"/>
  <c r="L95" i="12"/>
  <c r="L96" i="12"/>
  <c r="L97" i="12"/>
  <c r="L98" i="12"/>
  <c r="L99" i="12"/>
  <c r="L100" i="12"/>
  <c r="L101" i="12"/>
  <c r="L102" i="12"/>
  <c r="L103" i="12"/>
  <c r="L104" i="12"/>
  <c r="L105" i="12"/>
  <c r="L106" i="12"/>
  <c r="L107" i="12"/>
  <c r="L108" i="12"/>
  <c r="L109" i="12"/>
  <c r="L110" i="12"/>
  <c r="L11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93" i="12"/>
  <c r="J94" i="12"/>
  <c r="J95" i="12"/>
  <c r="J96" i="12"/>
  <c r="J97" i="12"/>
  <c r="J98" i="12"/>
  <c r="J99" i="12"/>
  <c r="J100" i="12"/>
  <c r="J101" i="12"/>
  <c r="J102" i="12"/>
  <c r="J103" i="12"/>
  <c r="J104" i="12"/>
  <c r="J105" i="12"/>
  <c r="J106" i="12"/>
  <c r="J107" i="12"/>
  <c r="J108" i="12"/>
  <c r="J109" i="12"/>
  <c r="J110" i="12"/>
  <c r="J111" i="12"/>
  <c r="H30"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31" i="8"/>
  <c r="J26" i="8"/>
  <c r="K26" i="8"/>
  <c r="L26" i="8"/>
  <c r="M26" i="8"/>
  <c r="J27" i="8"/>
  <c r="K27" i="8"/>
  <c r="M27" i="8"/>
  <c r="I27" i="8"/>
  <c r="I26" i="8"/>
  <c r="L32" i="8" l="1"/>
  <c r="L31" i="8"/>
  <c r="L77" i="8"/>
  <c r="L69" i="8"/>
  <c r="L61" i="8"/>
  <c r="L49" i="8"/>
  <c r="L76" i="8"/>
  <c r="L68" i="8"/>
  <c r="L60" i="8"/>
  <c r="L52" i="8"/>
  <c r="L79" i="8"/>
  <c r="L75" i="8"/>
  <c r="L71" i="8"/>
  <c r="L67" i="8"/>
  <c r="L63" i="8"/>
  <c r="L59" i="8"/>
  <c r="L55" i="8"/>
  <c r="L51" i="8"/>
  <c r="L47" i="8"/>
  <c r="L43" i="8"/>
  <c r="L39" i="8"/>
  <c r="L35" i="8"/>
  <c r="L30" i="8"/>
  <c r="L73" i="8"/>
  <c r="L65" i="8"/>
  <c r="L57" i="8"/>
  <c r="L53" i="8"/>
  <c r="L45" i="8"/>
  <c r="L41" i="8"/>
  <c r="L37" i="8"/>
  <c r="L33" i="8"/>
  <c r="L80" i="8"/>
  <c r="L72" i="8"/>
  <c r="L64" i="8"/>
  <c r="L56" i="8"/>
  <c r="L48" i="8"/>
  <c r="L44" i="8"/>
  <c r="L40" i="8"/>
  <c r="L36" i="8"/>
  <c r="L78" i="8"/>
  <c r="L74" i="8"/>
  <c r="L70" i="8"/>
  <c r="L66" i="8"/>
  <c r="L62" i="8"/>
  <c r="L58" i="8"/>
  <c r="L54" i="8"/>
  <c r="L50" i="8"/>
  <c r="L46" i="8"/>
  <c r="L42" i="8"/>
  <c r="L38" i="8"/>
  <c r="L34" i="8"/>
  <c r="E81" i="10"/>
  <c r="E80" i="10"/>
  <c r="E79" i="10"/>
  <c r="D68" i="10"/>
  <c r="D46" i="10"/>
  <c r="D58" i="10"/>
  <c r="L20" i="6"/>
  <c r="J20" i="6"/>
  <c r="I20" i="6"/>
  <c r="H20" i="6"/>
  <c r="L19" i="6"/>
  <c r="K19" i="6"/>
  <c r="J19" i="6"/>
  <c r="I19" i="6"/>
  <c r="H19" i="6"/>
  <c r="L20" i="5"/>
  <c r="J20" i="5"/>
  <c r="I20" i="5"/>
  <c r="H20" i="5"/>
  <c r="L19" i="5"/>
  <c r="K19" i="5"/>
  <c r="J19" i="5"/>
  <c r="I19" i="5"/>
  <c r="H19" i="5"/>
  <c r="H326" i="6"/>
  <c r="H325" i="6"/>
  <c r="H324" i="6"/>
  <c r="H323" i="6"/>
  <c r="H322" i="6"/>
  <c r="H321" i="6"/>
  <c r="H320" i="6"/>
  <c r="H319" i="6"/>
  <c r="H318" i="6"/>
  <c r="H317" i="6"/>
  <c r="H316" i="6"/>
  <c r="H315" i="6"/>
  <c r="H314" i="6"/>
  <c r="H313" i="6"/>
  <c r="H312" i="6"/>
  <c r="H311" i="6"/>
  <c r="H310" i="6"/>
  <c r="H309" i="6"/>
  <c r="H308" i="6"/>
  <c r="H307" i="6"/>
  <c r="H306" i="6"/>
  <c r="H305" i="6"/>
  <c r="H304" i="6"/>
  <c r="H303" i="6"/>
  <c r="H302" i="6"/>
  <c r="H301" i="6"/>
  <c r="H300" i="6"/>
  <c r="H299" i="6"/>
  <c r="H298" i="6"/>
  <c r="H297" i="6"/>
  <c r="H296" i="6"/>
  <c r="H295" i="6"/>
  <c r="H294" i="6"/>
  <c r="H293" i="6"/>
  <c r="H292" i="6"/>
  <c r="H291" i="6"/>
  <c r="H290" i="6"/>
  <c r="H289" i="6"/>
  <c r="H288" i="6"/>
  <c r="H287" i="6"/>
  <c r="H286" i="6"/>
  <c r="H285" i="6"/>
  <c r="H284" i="6"/>
  <c r="H283" i="6"/>
  <c r="H282" i="6"/>
  <c r="H281" i="6"/>
  <c r="H280" i="6"/>
  <c r="H279" i="6"/>
  <c r="H278" i="6"/>
  <c r="H277" i="6"/>
  <c r="H276" i="6"/>
  <c r="H275" i="6"/>
  <c r="H274" i="6"/>
  <c r="H273" i="6"/>
  <c r="H272" i="6"/>
  <c r="H271" i="6"/>
  <c r="H270" i="6"/>
  <c r="H269" i="6"/>
  <c r="H268" i="6"/>
  <c r="H267" i="6"/>
  <c r="H266" i="6"/>
  <c r="H265" i="6"/>
  <c r="H264"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M176" i="6" s="1"/>
  <c r="N174" i="6"/>
  <c r="L174" i="6"/>
  <c r="K174" i="6"/>
  <c r="J174" i="6"/>
  <c r="N173" i="6"/>
  <c r="M173" i="6"/>
  <c r="L173" i="6"/>
  <c r="K173" i="6"/>
  <c r="J173" i="6"/>
  <c r="L169" i="6"/>
  <c r="J169" i="6"/>
  <c r="I169" i="6"/>
  <c r="H169" i="6"/>
  <c r="L168" i="6"/>
  <c r="K168" i="6"/>
  <c r="J168" i="6"/>
  <c r="I168" i="6"/>
  <c r="H168" i="6"/>
  <c r="I142" i="6"/>
  <c r="G142" i="6"/>
  <c r="F142" i="6"/>
  <c r="E142" i="6"/>
  <c r="I141" i="6"/>
  <c r="H141" i="6"/>
  <c r="G141" i="6"/>
  <c r="F141" i="6"/>
  <c r="E141" i="6"/>
  <c r="L136" i="6"/>
  <c r="J136" i="6"/>
  <c r="I136" i="6"/>
  <c r="H136" i="6"/>
  <c r="L135" i="6"/>
  <c r="K135" i="6"/>
  <c r="J135" i="6"/>
  <c r="I135" i="6"/>
  <c r="H135" i="6"/>
  <c r="J109" i="6"/>
  <c r="H109" i="6"/>
  <c r="G109" i="6"/>
  <c r="F109" i="6"/>
  <c r="J108" i="6"/>
  <c r="I108" i="6"/>
  <c r="H108" i="6"/>
  <c r="G108" i="6"/>
  <c r="F108" i="6"/>
  <c r="L103" i="6"/>
  <c r="J103" i="6"/>
  <c r="I103" i="6"/>
  <c r="H103" i="6"/>
  <c r="L102" i="6"/>
  <c r="K102" i="6"/>
  <c r="J102" i="6"/>
  <c r="I102" i="6"/>
  <c r="H102" i="6"/>
  <c r="G86" i="6"/>
  <c r="G85" i="6"/>
  <c r="G84" i="6"/>
  <c r="G83" i="6"/>
  <c r="G82" i="6"/>
  <c r="G81" i="6"/>
  <c r="G80" i="6"/>
  <c r="G79" i="6"/>
  <c r="G78" i="6"/>
  <c r="G77" i="6"/>
  <c r="G76" i="6"/>
  <c r="G75" i="6"/>
  <c r="G74" i="6"/>
  <c r="G73" i="6"/>
  <c r="G72" i="6"/>
  <c r="G71" i="6"/>
  <c r="G70" i="6"/>
  <c r="G69" i="6"/>
  <c r="G68" i="6"/>
  <c r="G67" i="6"/>
  <c r="G66" i="6"/>
  <c r="G65" i="6"/>
  <c r="G64" i="6"/>
  <c r="G63" i="6"/>
  <c r="G62" i="6"/>
  <c r="G61" i="6"/>
  <c r="L59" i="6"/>
  <c r="J59" i="6"/>
  <c r="I59" i="6"/>
  <c r="H59" i="6"/>
  <c r="L54" i="6"/>
  <c r="J54" i="6"/>
  <c r="I54" i="6"/>
  <c r="H54" i="6"/>
  <c r="L53" i="6"/>
  <c r="K53" i="6"/>
  <c r="J53" i="6"/>
  <c r="I53" i="6"/>
  <c r="H53" i="6"/>
  <c r="S44" i="6"/>
  <c r="L48" i="6"/>
  <c r="J48" i="6"/>
  <c r="I48" i="6"/>
  <c r="H48" i="6"/>
  <c r="T17" i="6"/>
  <c r="L29" i="6"/>
  <c r="J29" i="6"/>
  <c r="I29" i="6"/>
  <c r="H29" i="6"/>
  <c r="L28" i="6"/>
  <c r="K28" i="6"/>
  <c r="J28" i="6"/>
  <c r="I28" i="6"/>
  <c r="H28" i="6"/>
  <c r="I169" i="5"/>
  <c r="J169" i="5"/>
  <c r="K169" i="5"/>
  <c r="L169" i="5"/>
  <c r="I170" i="5"/>
  <c r="J170" i="5"/>
  <c r="L170" i="5"/>
  <c r="H170" i="5"/>
  <c r="H169"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177" i="5"/>
  <c r="K174" i="5"/>
  <c r="L174" i="5"/>
  <c r="M174" i="5"/>
  <c r="N174" i="5"/>
  <c r="K175" i="5"/>
  <c r="L175" i="5"/>
  <c r="N175" i="5"/>
  <c r="J175" i="5"/>
  <c r="J174" i="5"/>
  <c r="F142" i="5"/>
  <c r="G142" i="5"/>
  <c r="H142" i="5"/>
  <c r="I142" i="5"/>
  <c r="F143" i="5"/>
  <c r="G143" i="5"/>
  <c r="I143" i="5"/>
  <c r="E143" i="5"/>
  <c r="E142" i="5"/>
  <c r="I136" i="5"/>
  <c r="J136" i="5"/>
  <c r="K136" i="5"/>
  <c r="L136" i="5"/>
  <c r="I137" i="5"/>
  <c r="J137" i="5"/>
  <c r="L137" i="5"/>
  <c r="H137" i="5"/>
  <c r="H136" i="5"/>
  <c r="I103" i="5"/>
  <c r="J103" i="5"/>
  <c r="K103" i="5"/>
  <c r="L103" i="5"/>
  <c r="I104" i="5"/>
  <c r="J104" i="5"/>
  <c r="L104" i="5"/>
  <c r="H104" i="5"/>
  <c r="H103" i="5"/>
  <c r="G109" i="5"/>
  <c r="H109" i="5"/>
  <c r="I109" i="5"/>
  <c r="J109" i="5"/>
  <c r="G110" i="5"/>
  <c r="H110" i="5"/>
  <c r="J110" i="5"/>
  <c r="F110" i="5"/>
  <c r="F109" i="5"/>
  <c r="I29" i="5"/>
  <c r="I30" i="5" s="1"/>
  <c r="R15" i="5" s="1"/>
  <c r="J29" i="5"/>
  <c r="L29" i="5"/>
  <c r="L30" i="5" s="1"/>
  <c r="U15" i="5" s="1"/>
  <c r="I28" i="5"/>
  <c r="J28" i="5"/>
  <c r="K28" i="5"/>
  <c r="L28" i="5"/>
  <c r="H29" i="5"/>
  <c r="H30" i="5" s="1"/>
  <c r="Q15" i="5" s="1"/>
  <c r="H28" i="5"/>
  <c r="G62" i="5"/>
  <c r="G63" i="5"/>
  <c r="G64" i="5"/>
  <c r="G65" i="5"/>
  <c r="G66" i="5"/>
  <c r="G67" i="5"/>
  <c r="G68" i="5"/>
  <c r="G69" i="5"/>
  <c r="G70" i="5"/>
  <c r="G71" i="5"/>
  <c r="G72" i="5"/>
  <c r="G73" i="5"/>
  <c r="G74" i="5"/>
  <c r="G75" i="5"/>
  <c r="G76" i="5"/>
  <c r="G77" i="5"/>
  <c r="G78" i="5"/>
  <c r="G79" i="5"/>
  <c r="G80" i="5"/>
  <c r="G81" i="5"/>
  <c r="G82" i="5"/>
  <c r="G83" i="5"/>
  <c r="G84" i="5"/>
  <c r="G85" i="5"/>
  <c r="G86" i="5"/>
  <c r="G61" i="5"/>
  <c r="I53" i="5"/>
  <c r="J53" i="5"/>
  <c r="K53" i="5"/>
  <c r="L53" i="5"/>
  <c r="I54" i="5"/>
  <c r="J54" i="5"/>
  <c r="L54" i="5"/>
  <c r="H54" i="5"/>
  <c r="H53" i="5"/>
  <c r="I59" i="5"/>
  <c r="J59" i="5"/>
  <c r="L59" i="5"/>
  <c r="H59" i="5"/>
  <c r="I48" i="5"/>
  <c r="J48" i="5"/>
  <c r="L48" i="5"/>
  <c r="H48" i="5"/>
  <c r="D47" i="4"/>
  <c r="D48" i="4"/>
  <c r="D49" i="4"/>
  <c r="D50" i="4"/>
  <c r="D51" i="4"/>
  <c r="D52" i="4"/>
  <c r="D53" i="4"/>
  <c r="D46" i="4"/>
  <c r="F45" i="4"/>
  <c r="G45" i="4"/>
  <c r="H45" i="4"/>
  <c r="I45" i="4"/>
  <c r="E45" i="4"/>
  <c r="H30" i="7"/>
  <c r="H31" i="7"/>
  <c r="K31" i="7" s="1"/>
  <c r="H32" i="7"/>
  <c r="K32" i="7" s="1"/>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9" i="7"/>
  <c r="H80" i="7"/>
  <c r="H29" i="7"/>
  <c r="J27" i="7"/>
  <c r="K27" i="7"/>
  <c r="M27" i="7"/>
  <c r="I27" i="7"/>
  <c r="G36" i="9"/>
  <c r="H36" i="9" s="1"/>
  <c r="J34" i="9"/>
  <c r="L34" i="9"/>
  <c r="L86" i="9" s="1"/>
  <c r="I34" i="9"/>
  <c r="I86" i="9" s="1"/>
  <c r="I44" i="4"/>
  <c r="F44" i="4"/>
  <c r="AD59" i="12"/>
  <c r="AA59" i="12"/>
  <c r="E68" i="10" l="1"/>
  <c r="G68" i="10" s="1"/>
  <c r="H49" i="5"/>
  <c r="P44" i="5" s="1"/>
  <c r="Q16" i="5" s="1"/>
  <c r="K63" i="6"/>
  <c r="K75" i="6"/>
  <c r="O242" i="6"/>
  <c r="M242" i="6"/>
  <c r="O258" i="6"/>
  <c r="M258" i="6"/>
  <c r="O274" i="6"/>
  <c r="M274" i="6"/>
  <c r="O310" i="6"/>
  <c r="M310" i="6"/>
  <c r="K64" i="6"/>
  <c r="K68" i="6"/>
  <c r="K72" i="6"/>
  <c r="K76" i="6"/>
  <c r="K80" i="6"/>
  <c r="K84" i="6"/>
  <c r="O239" i="6"/>
  <c r="M239" i="6"/>
  <c r="O243" i="6"/>
  <c r="M243" i="6"/>
  <c r="O247" i="6"/>
  <c r="M247" i="6"/>
  <c r="O251" i="6"/>
  <c r="M251" i="6"/>
  <c r="O255" i="6"/>
  <c r="M255" i="6"/>
  <c r="O259" i="6"/>
  <c r="M259" i="6"/>
  <c r="O263" i="6"/>
  <c r="M263" i="6"/>
  <c r="O267" i="6"/>
  <c r="M267" i="6"/>
  <c r="O271" i="6"/>
  <c r="M271" i="6"/>
  <c r="O275" i="6"/>
  <c r="M275" i="6"/>
  <c r="O279" i="6"/>
  <c r="M279" i="6"/>
  <c r="O283" i="6"/>
  <c r="M283" i="6"/>
  <c r="O287" i="6"/>
  <c r="M287" i="6"/>
  <c r="O291" i="6"/>
  <c r="M291" i="6"/>
  <c r="O295" i="6"/>
  <c r="M295" i="6"/>
  <c r="O299" i="6"/>
  <c r="M299" i="6"/>
  <c r="O303" i="6"/>
  <c r="M303" i="6"/>
  <c r="O307" i="6"/>
  <c r="M307" i="6"/>
  <c r="O311" i="6"/>
  <c r="M311" i="6"/>
  <c r="O315" i="6"/>
  <c r="M315" i="6"/>
  <c r="O319" i="6"/>
  <c r="M319" i="6"/>
  <c r="O323" i="6"/>
  <c r="M323" i="6"/>
  <c r="K67" i="6"/>
  <c r="K79" i="6"/>
  <c r="O246" i="6"/>
  <c r="M246" i="6"/>
  <c r="O254" i="6"/>
  <c r="M254" i="6"/>
  <c r="O266" i="6"/>
  <c r="M266" i="6"/>
  <c r="O282" i="6"/>
  <c r="M282" i="6"/>
  <c r="O290" i="6"/>
  <c r="M290" i="6"/>
  <c r="O306" i="6"/>
  <c r="M306" i="6"/>
  <c r="K61" i="6"/>
  <c r="K65" i="6"/>
  <c r="K69" i="6"/>
  <c r="K73" i="6"/>
  <c r="K77" i="6"/>
  <c r="K81" i="6"/>
  <c r="K85" i="6"/>
  <c r="O236" i="6"/>
  <c r="M236" i="6"/>
  <c r="O240" i="6"/>
  <c r="M240" i="6"/>
  <c r="O244" i="6"/>
  <c r="M244" i="6"/>
  <c r="O248" i="6"/>
  <c r="M248" i="6"/>
  <c r="O252" i="6"/>
  <c r="M252" i="6"/>
  <c r="O256" i="6"/>
  <c r="M256" i="6"/>
  <c r="O260" i="6"/>
  <c r="M260" i="6"/>
  <c r="O264" i="6"/>
  <c r="M264" i="6"/>
  <c r="O268" i="6"/>
  <c r="M268" i="6"/>
  <c r="O272" i="6"/>
  <c r="M272" i="6"/>
  <c r="O276" i="6"/>
  <c r="M276" i="6"/>
  <c r="O280" i="6"/>
  <c r="M280" i="6"/>
  <c r="O284" i="6"/>
  <c r="M284" i="6"/>
  <c r="O288" i="6"/>
  <c r="M288" i="6"/>
  <c r="O292" i="6"/>
  <c r="M292" i="6"/>
  <c r="O296" i="6"/>
  <c r="M296" i="6"/>
  <c r="O300" i="6"/>
  <c r="M300" i="6"/>
  <c r="O304" i="6"/>
  <c r="M304" i="6"/>
  <c r="O308" i="6"/>
  <c r="M308" i="6"/>
  <c r="O312" i="6"/>
  <c r="M312" i="6"/>
  <c r="O316" i="6"/>
  <c r="M316" i="6"/>
  <c r="O320" i="6"/>
  <c r="M320" i="6"/>
  <c r="O324" i="6"/>
  <c r="M324" i="6"/>
  <c r="K71" i="6"/>
  <c r="K83" i="6"/>
  <c r="O238" i="6"/>
  <c r="M238" i="6"/>
  <c r="O250" i="6"/>
  <c r="M250" i="6"/>
  <c r="O262" i="6"/>
  <c r="M262" i="6"/>
  <c r="O270" i="6"/>
  <c r="M270" i="6"/>
  <c r="O278" i="6"/>
  <c r="M278" i="6"/>
  <c r="O286" i="6"/>
  <c r="M286" i="6"/>
  <c r="O294" i="6"/>
  <c r="M294" i="6"/>
  <c r="O298" i="6"/>
  <c r="M298" i="6"/>
  <c r="O302" i="6"/>
  <c r="M302" i="6"/>
  <c r="O314" i="6"/>
  <c r="M314" i="6"/>
  <c r="O318" i="6"/>
  <c r="M318" i="6"/>
  <c r="O322" i="6"/>
  <c r="M322" i="6"/>
  <c r="O326" i="6"/>
  <c r="M326" i="6"/>
  <c r="K62" i="6"/>
  <c r="K66" i="6"/>
  <c r="K70" i="6"/>
  <c r="K74" i="6"/>
  <c r="K78" i="6"/>
  <c r="K82" i="6"/>
  <c r="K86" i="6"/>
  <c r="O237" i="6"/>
  <c r="M237" i="6"/>
  <c r="O241" i="6"/>
  <c r="M241" i="6"/>
  <c r="O245" i="6"/>
  <c r="M245" i="6"/>
  <c r="O249" i="6"/>
  <c r="M249" i="6"/>
  <c r="O253" i="6"/>
  <c r="M253" i="6"/>
  <c r="O257" i="6"/>
  <c r="M257" i="6"/>
  <c r="O261" i="6"/>
  <c r="M261" i="6"/>
  <c r="O265" i="6"/>
  <c r="M265" i="6"/>
  <c r="O269" i="6"/>
  <c r="M269" i="6"/>
  <c r="O273" i="6"/>
  <c r="M273" i="6"/>
  <c r="O277" i="6"/>
  <c r="M277" i="6"/>
  <c r="O281" i="6"/>
  <c r="M281" i="6"/>
  <c r="O285" i="6"/>
  <c r="M285" i="6"/>
  <c r="O289" i="6"/>
  <c r="M289" i="6"/>
  <c r="O293" i="6"/>
  <c r="M293" i="6"/>
  <c r="O297" i="6"/>
  <c r="M297" i="6"/>
  <c r="O301" i="6"/>
  <c r="M301" i="6"/>
  <c r="O305" i="6"/>
  <c r="M305" i="6"/>
  <c r="O309" i="6"/>
  <c r="M309" i="6"/>
  <c r="O313" i="6"/>
  <c r="M313" i="6"/>
  <c r="O317" i="6"/>
  <c r="M317" i="6"/>
  <c r="O321" i="6"/>
  <c r="M321" i="6"/>
  <c r="O325" i="6"/>
  <c r="M325" i="6"/>
  <c r="I30" i="7"/>
  <c r="M32" i="7"/>
  <c r="L49" i="5"/>
  <c r="T44" i="5" s="1"/>
  <c r="U16" i="5" s="1"/>
  <c r="J32" i="7"/>
  <c r="J33" i="7"/>
  <c r="O234" i="6"/>
  <c r="M234" i="6"/>
  <c r="O179" i="6"/>
  <c r="M179" i="6"/>
  <c r="O187" i="6"/>
  <c r="M187" i="6"/>
  <c r="O195" i="6"/>
  <c r="M195" i="6"/>
  <c r="O203" i="6"/>
  <c r="M203" i="6"/>
  <c r="O211" i="6"/>
  <c r="M211" i="6"/>
  <c r="O219" i="6"/>
  <c r="M219" i="6"/>
  <c r="O227" i="6"/>
  <c r="M227" i="6"/>
  <c r="O235" i="6"/>
  <c r="M235" i="6"/>
  <c r="O194" i="6"/>
  <c r="M194" i="6"/>
  <c r="O180" i="6"/>
  <c r="M180" i="6"/>
  <c r="O188" i="6"/>
  <c r="M188" i="6"/>
  <c r="O196" i="6"/>
  <c r="M196" i="6"/>
  <c r="O204" i="6"/>
  <c r="M204" i="6"/>
  <c r="O212" i="6"/>
  <c r="M212" i="6"/>
  <c r="O220" i="6"/>
  <c r="M220" i="6"/>
  <c r="O228" i="6"/>
  <c r="M228" i="6"/>
  <c r="O202" i="6"/>
  <c r="M202" i="6"/>
  <c r="O181" i="6"/>
  <c r="M181" i="6"/>
  <c r="O189" i="6"/>
  <c r="M189" i="6"/>
  <c r="O197" i="6"/>
  <c r="M197" i="6"/>
  <c r="O205" i="6"/>
  <c r="M205" i="6"/>
  <c r="O213" i="6"/>
  <c r="M213" i="6"/>
  <c r="O221" i="6"/>
  <c r="M221" i="6"/>
  <c r="O229" i="6"/>
  <c r="M229" i="6"/>
  <c r="O182" i="6"/>
  <c r="M182" i="6"/>
  <c r="O190" i="6"/>
  <c r="M190" i="6"/>
  <c r="O198" i="6"/>
  <c r="M198" i="6"/>
  <c r="O206" i="6"/>
  <c r="M206" i="6"/>
  <c r="O214" i="6"/>
  <c r="M214" i="6"/>
  <c r="O222" i="6"/>
  <c r="M222" i="6"/>
  <c r="O230" i="6"/>
  <c r="M230" i="6"/>
  <c r="O178" i="6"/>
  <c r="M178" i="6"/>
  <c r="O218" i="6"/>
  <c r="M218" i="6"/>
  <c r="O183" i="6"/>
  <c r="M183" i="6"/>
  <c r="O191" i="6"/>
  <c r="M191" i="6"/>
  <c r="O199" i="6"/>
  <c r="M199" i="6"/>
  <c r="O207" i="6"/>
  <c r="M207" i="6"/>
  <c r="O215" i="6"/>
  <c r="M215" i="6"/>
  <c r="O223" i="6"/>
  <c r="M223" i="6"/>
  <c r="O231" i="6"/>
  <c r="M231" i="6"/>
  <c r="O210" i="6"/>
  <c r="M210" i="6"/>
  <c r="O184" i="6"/>
  <c r="M184" i="6"/>
  <c r="O192" i="6"/>
  <c r="M192" i="6"/>
  <c r="O200" i="6"/>
  <c r="M200" i="6"/>
  <c r="O208" i="6"/>
  <c r="M208" i="6"/>
  <c r="O216" i="6"/>
  <c r="M216" i="6"/>
  <c r="O224" i="6"/>
  <c r="M224" i="6"/>
  <c r="O232" i="6"/>
  <c r="M232" i="6"/>
  <c r="O186" i="6"/>
  <c r="M186" i="6"/>
  <c r="O226" i="6"/>
  <c r="M226" i="6"/>
  <c r="O177" i="6"/>
  <c r="M177" i="6"/>
  <c r="O185" i="6"/>
  <c r="M185" i="6"/>
  <c r="O193" i="6"/>
  <c r="M193" i="6"/>
  <c r="O201" i="6"/>
  <c r="M201" i="6"/>
  <c r="O209" i="6"/>
  <c r="M209" i="6"/>
  <c r="O217" i="6"/>
  <c r="M217" i="6"/>
  <c r="O225" i="6"/>
  <c r="M225" i="6"/>
  <c r="O233" i="6"/>
  <c r="M233" i="6"/>
  <c r="I49" i="5"/>
  <c r="Q44" i="5" s="1"/>
  <c r="R16" i="5" s="1"/>
  <c r="K30" i="5"/>
  <c r="T15" i="5" s="1"/>
  <c r="O176" i="6"/>
  <c r="K30" i="7"/>
  <c r="J30" i="7"/>
  <c r="K29" i="7"/>
  <c r="J86" i="9"/>
  <c r="J38" i="9"/>
  <c r="J42" i="9"/>
  <c r="J46" i="9"/>
  <c r="J50" i="9"/>
  <c r="J54" i="9"/>
  <c r="J58" i="9"/>
  <c r="J62" i="9"/>
  <c r="J66" i="9"/>
  <c r="J70" i="9"/>
  <c r="J74" i="9"/>
  <c r="J78" i="9"/>
  <c r="J82" i="9"/>
  <c r="J87" i="9"/>
  <c r="J44" i="9"/>
  <c r="J52" i="9"/>
  <c r="J56" i="9"/>
  <c r="J64" i="9"/>
  <c r="J72" i="9"/>
  <c r="J80" i="9"/>
  <c r="J41" i="9"/>
  <c r="J53" i="9"/>
  <c r="J65" i="9"/>
  <c r="J77" i="9"/>
  <c r="J39" i="9"/>
  <c r="J43" i="9"/>
  <c r="J47" i="9"/>
  <c r="J51" i="9"/>
  <c r="J55" i="9"/>
  <c r="J59" i="9"/>
  <c r="J63" i="9"/>
  <c r="J67" i="9"/>
  <c r="J71" i="9"/>
  <c r="J75" i="9"/>
  <c r="J79" i="9"/>
  <c r="J83" i="9"/>
  <c r="J48" i="9"/>
  <c r="J60" i="9"/>
  <c r="J68" i="9"/>
  <c r="J76" i="9"/>
  <c r="J84" i="9"/>
  <c r="J37" i="9"/>
  <c r="J49" i="9"/>
  <c r="J57" i="9"/>
  <c r="J69" i="9"/>
  <c r="J81" i="9"/>
  <c r="J40" i="9"/>
  <c r="J45" i="9"/>
  <c r="J61" i="9"/>
  <c r="J73" i="9"/>
  <c r="J85" i="9"/>
  <c r="J36" i="9"/>
  <c r="M326" i="5"/>
  <c r="O326" i="5"/>
  <c r="L326" i="5" s="1"/>
  <c r="M322" i="5"/>
  <c r="O322" i="5"/>
  <c r="L322" i="5" s="1"/>
  <c r="O318" i="5"/>
  <c r="L318" i="5" s="1"/>
  <c r="M318" i="5"/>
  <c r="M314" i="5"/>
  <c r="O314" i="5"/>
  <c r="J314" i="5" s="1"/>
  <c r="M310" i="5"/>
  <c r="O310" i="5"/>
  <c r="L310" i="5" s="1"/>
  <c r="M306" i="5"/>
  <c r="O306" i="5"/>
  <c r="K306" i="5" s="1"/>
  <c r="O302" i="5"/>
  <c r="M302" i="5"/>
  <c r="M298" i="5"/>
  <c r="O298" i="5"/>
  <c r="L298" i="5" s="1"/>
  <c r="M294" i="5"/>
  <c r="O294" i="5"/>
  <c r="L294" i="5" s="1"/>
  <c r="M290" i="5"/>
  <c r="O290" i="5"/>
  <c r="L290" i="5" s="1"/>
  <c r="O286" i="5"/>
  <c r="K286" i="5" s="1"/>
  <c r="M286" i="5"/>
  <c r="M282" i="5"/>
  <c r="O282" i="5"/>
  <c r="L282" i="5" s="1"/>
  <c r="M278" i="5"/>
  <c r="O278" i="5"/>
  <c r="L278" i="5" s="1"/>
  <c r="M274" i="5"/>
  <c r="O274" i="5"/>
  <c r="L274" i="5" s="1"/>
  <c r="O270" i="5"/>
  <c r="M270" i="5"/>
  <c r="M266" i="5"/>
  <c r="O266" i="5"/>
  <c r="N266" i="5" s="1"/>
  <c r="M262" i="5"/>
  <c r="O262" i="5"/>
  <c r="L262" i="5" s="1"/>
  <c r="M258" i="5"/>
  <c r="O258" i="5"/>
  <c r="L258" i="5" s="1"/>
  <c r="O254" i="5"/>
  <c r="L254" i="5" s="1"/>
  <c r="M254" i="5"/>
  <c r="M250" i="5"/>
  <c r="O250" i="5"/>
  <c r="L250" i="5" s="1"/>
  <c r="O246" i="5"/>
  <c r="M246" i="5"/>
  <c r="M242" i="5"/>
  <c r="O242" i="5"/>
  <c r="L242" i="5" s="1"/>
  <c r="O238" i="5"/>
  <c r="K238" i="5" s="1"/>
  <c r="M238" i="5"/>
  <c r="M234" i="5"/>
  <c r="O234" i="5"/>
  <c r="L234" i="5" s="1"/>
  <c r="O230" i="5"/>
  <c r="M230" i="5"/>
  <c r="M226" i="5"/>
  <c r="O226" i="5"/>
  <c r="L226" i="5" s="1"/>
  <c r="O222" i="5"/>
  <c r="N222" i="5" s="1"/>
  <c r="M222" i="5"/>
  <c r="M218" i="5"/>
  <c r="O218" i="5"/>
  <c r="L218" i="5" s="1"/>
  <c r="O214" i="5"/>
  <c r="M214" i="5"/>
  <c r="O210" i="5"/>
  <c r="N210" i="5" s="1"/>
  <c r="M210" i="5"/>
  <c r="O206" i="5"/>
  <c r="J206" i="5" s="1"/>
  <c r="M206" i="5"/>
  <c r="O202" i="5"/>
  <c r="L202" i="5" s="1"/>
  <c r="M202" i="5"/>
  <c r="O198" i="5"/>
  <c r="M198" i="5"/>
  <c r="O194" i="5"/>
  <c r="L194" i="5" s="1"/>
  <c r="M194" i="5"/>
  <c r="O190" i="5"/>
  <c r="J190" i="5" s="1"/>
  <c r="M190" i="5"/>
  <c r="O186" i="5"/>
  <c r="N186" i="5" s="1"/>
  <c r="M186" i="5"/>
  <c r="O182" i="5"/>
  <c r="J182" i="5" s="1"/>
  <c r="M182" i="5"/>
  <c r="O178" i="5"/>
  <c r="N178" i="5" s="1"/>
  <c r="M178" i="5"/>
  <c r="M325" i="5"/>
  <c r="O325" i="5"/>
  <c r="J325" i="5" s="1"/>
  <c r="M321" i="5"/>
  <c r="O321" i="5"/>
  <c r="M317" i="5"/>
  <c r="O317" i="5"/>
  <c r="L317" i="5" s="1"/>
  <c r="M313" i="5"/>
  <c r="O313" i="5"/>
  <c r="K313" i="5" s="1"/>
  <c r="M309" i="5"/>
  <c r="O309" i="5"/>
  <c r="J309" i="5" s="1"/>
  <c r="M305" i="5"/>
  <c r="O305" i="5"/>
  <c r="M301" i="5"/>
  <c r="O301" i="5"/>
  <c r="L301" i="5" s="1"/>
  <c r="M297" i="5"/>
  <c r="O297" i="5"/>
  <c r="K297" i="5" s="1"/>
  <c r="M293" i="5"/>
  <c r="O293" i="5"/>
  <c r="J293" i="5" s="1"/>
  <c r="M289" i="5"/>
  <c r="O289" i="5"/>
  <c r="K289" i="5" s="1"/>
  <c r="M285" i="5"/>
  <c r="O285" i="5"/>
  <c r="L285" i="5" s="1"/>
  <c r="M281" i="5"/>
  <c r="O281" i="5"/>
  <c r="K281" i="5" s="1"/>
  <c r="M277" i="5"/>
  <c r="O277" i="5"/>
  <c r="N277" i="5" s="1"/>
  <c r="M273" i="5"/>
  <c r="O273" i="5"/>
  <c r="N273" i="5" s="1"/>
  <c r="M269" i="5"/>
  <c r="O269" i="5"/>
  <c r="L269" i="5" s="1"/>
  <c r="M265" i="5"/>
  <c r="O265" i="5"/>
  <c r="N265" i="5" s="1"/>
  <c r="M261" i="5"/>
  <c r="O261" i="5"/>
  <c r="J261" i="5" s="1"/>
  <c r="M257" i="5"/>
  <c r="O257" i="5"/>
  <c r="M253" i="5"/>
  <c r="O253" i="5"/>
  <c r="L253" i="5" s="1"/>
  <c r="M249" i="5"/>
  <c r="O249" i="5"/>
  <c r="K249" i="5" s="1"/>
  <c r="M245" i="5"/>
  <c r="O245" i="5"/>
  <c r="N245" i="5" s="1"/>
  <c r="O241" i="5"/>
  <c r="N241" i="5" s="1"/>
  <c r="M241" i="5"/>
  <c r="M237" i="5"/>
  <c r="O237" i="5"/>
  <c r="L237" i="5" s="1"/>
  <c r="M233" i="5"/>
  <c r="O233" i="5"/>
  <c r="K233" i="5" s="1"/>
  <c r="M229" i="5"/>
  <c r="O229" i="5"/>
  <c r="J229" i="5" s="1"/>
  <c r="O225" i="5"/>
  <c r="K225" i="5" s="1"/>
  <c r="M225" i="5"/>
  <c r="M221" i="5"/>
  <c r="O221" i="5"/>
  <c r="L221" i="5" s="1"/>
  <c r="M217" i="5"/>
  <c r="O217" i="5"/>
  <c r="M213" i="5"/>
  <c r="O213" i="5"/>
  <c r="J213" i="5" s="1"/>
  <c r="O209" i="5"/>
  <c r="N209" i="5" s="1"/>
  <c r="M209" i="5"/>
  <c r="M205" i="5"/>
  <c r="O205" i="5"/>
  <c r="L205" i="5" s="1"/>
  <c r="M201" i="5"/>
  <c r="O201" i="5"/>
  <c r="M197" i="5"/>
  <c r="O197" i="5"/>
  <c r="J197" i="5" s="1"/>
  <c r="O193" i="5"/>
  <c r="K193" i="5" s="1"/>
  <c r="M193" i="5"/>
  <c r="M189" i="5"/>
  <c r="O189" i="5"/>
  <c r="L189" i="5" s="1"/>
  <c r="M185" i="5"/>
  <c r="O185" i="5"/>
  <c r="K185" i="5" s="1"/>
  <c r="M181" i="5"/>
  <c r="O181" i="5"/>
  <c r="J181" i="5" s="1"/>
  <c r="M324" i="5"/>
  <c r="O324" i="5"/>
  <c r="L324" i="5" s="1"/>
  <c r="M320" i="5"/>
  <c r="O320" i="5"/>
  <c r="L320" i="5" s="1"/>
  <c r="M316" i="5"/>
  <c r="O316" i="5"/>
  <c r="L316" i="5" s="1"/>
  <c r="M312" i="5"/>
  <c r="O312" i="5"/>
  <c r="L312" i="5" s="1"/>
  <c r="M308" i="5"/>
  <c r="O308" i="5"/>
  <c r="L308" i="5" s="1"/>
  <c r="M304" i="5"/>
  <c r="O304" i="5"/>
  <c r="J304" i="5" s="1"/>
  <c r="M300" i="5"/>
  <c r="O300" i="5"/>
  <c r="L300" i="5" s="1"/>
  <c r="M296" i="5"/>
  <c r="O296" i="5"/>
  <c r="L296" i="5" s="1"/>
  <c r="M292" i="5"/>
  <c r="O292" i="5"/>
  <c r="L292" i="5" s="1"/>
  <c r="M288" i="5"/>
  <c r="O288" i="5"/>
  <c r="M284" i="5"/>
  <c r="O284" i="5"/>
  <c r="L284" i="5" s="1"/>
  <c r="M280" i="5"/>
  <c r="O280" i="5"/>
  <c r="L280" i="5" s="1"/>
  <c r="M276" i="5"/>
  <c r="O276" i="5"/>
  <c r="L276" i="5" s="1"/>
  <c r="M272" i="5"/>
  <c r="O272" i="5"/>
  <c r="L272" i="5" s="1"/>
  <c r="M268" i="5"/>
  <c r="O268" i="5"/>
  <c r="L268" i="5" s="1"/>
  <c r="M264" i="5"/>
  <c r="O264" i="5"/>
  <c r="K264" i="5" s="1"/>
  <c r="M260" i="5"/>
  <c r="O260" i="5"/>
  <c r="L260" i="5" s="1"/>
  <c r="M256" i="5"/>
  <c r="O256" i="5"/>
  <c r="K256" i="5" s="1"/>
  <c r="O252" i="5"/>
  <c r="K252" i="5" s="1"/>
  <c r="M252" i="5"/>
  <c r="M248" i="5"/>
  <c r="O248" i="5"/>
  <c r="J248" i="5" s="1"/>
  <c r="O244" i="5"/>
  <c r="M244" i="5"/>
  <c r="M240" i="5"/>
  <c r="O240" i="5"/>
  <c r="L240" i="5" s="1"/>
  <c r="O236" i="5"/>
  <c r="M236" i="5"/>
  <c r="M232" i="5"/>
  <c r="O232" i="5"/>
  <c r="L232" i="5" s="1"/>
  <c r="O228" i="5"/>
  <c r="M228" i="5"/>
  <c r="M224" i="5"/>
  <c r="O224" i="5"/>
  <c r="K224" i="5" s="1"/>
  <c r="O220" i="5"/>
  <c r="K220" i="5" s="1"/>
  <c r="M220" i="5"/>
  <c r="M216" i="5"/>
  <c r="O216" i="5"/>
  <c r="L216" i="5" s="1"/>
  <c r="M212" i="5"/>
  <c r="O212" i="5"/>
  <c r="L212" i="5" s="1"/>
  <c r="M208" i="5"/>
  <c r="O208" i="5"/>
  <c r="L208" i="5" s="1"/>
  <c r="O204" i="5"/>
  <c r="M204" i="5"/>
  <c r="M200" i="5"/>
  <c r="O200" i="5"/>
  <c r="L200" i="5" s="1"/>
  <c r="M196" i="5"/>
  <c r="O196" i="5"/>
  <c r="L196" i="5" s="1"/>
  <c r="M192" i="5"/>
  <c r="O192" i="5"/>
  <c r="L192" i="5" s="1"/>
  <c r="O188" i="5"/>
  <c r="K188" i="5" s="1"/>
  <c r="M188" i="5"/>
  <c r="M184" i="5"/>
  <c r="O184" i="5"/>
  <c r="K184" i="5" s="1"/>
  <c r="M180" i="5"/>
  <c r="O180" i="5"/>
  <c r="L180" i="5" s="1"/>
  <c r="M327" i="5"/>
  <c r="O327" i="5"/>
  <c r="L327" i="5" s="1"/>
  <c r="O323" i="5"/>
  <c r="K323" i="5" s="1"/>
  <c r="M323" i="5"/>
  <c r="M319" i="5"/>
  <c r="O319" i="5"/>
  <c r="L319" i="5" s="1"/>
  <c r="O315" i="5"/>
  <c r="K315" i="5" s="1"/>
  <c r="M315" i="5"/>
  <c r="M311" i="5"/>
  <c r="O311" i="5"/>
  <c r="L311" i="5" s="1"/>
  <c r="O307" i="5"/>
  <c r="K307" i="5" s="1"/>
  <c r="M307" i="5"/>
  <c r="M303" i="5"/>
  <c r="O303" i="5"/>
  <c r="L303" i="5" s="1"/>
  <c r="O299" i="5"/>
  <c r="J299" i="5" s="1"/>
  <c r="M299" i="5"/>
  <c r="M295" i="5"/>
  <c r="O295" i="5"/>
  <c r="N295" i="5" s="1"/>
  <c r="O291" i="5"/>
  <c r="J291" i="5" s="1"/>
  <c r="M291" i="5"/>
  <c r="M287" i="5"/>
  <c r="O287" i="5"/>
  <c r="L287" i="5" s="1"/>
  <c r="O283" i="5"/>
  <c r="M283" i="5"/>
  <c r="M279" i="5"/>
  <c r="O279" i="5"/>
  <c r="J279" i="5" s="1"/>
  <c r="O275" i="5"/>
  <c r="K275" i="5" s="1"/>
  <c r="M275" i="5"/>
  <c r="M271" i="5"/>
  <c r="O271" i="5"/>
  <c r="L271" i="5" s="1"/>
  <c r="O267" i="5"/>
  <c r="K267" i="5" s="1"/>
  <c r="M267" i="5"/>
  <c r="M263" i="5"/>
  <c r="O263" i="5"/>
  <c r="N263" i="5" s="1"/>
  <c r="O259" i="5"/>
  <c r="J259" i="5" s="1"/>
  <c r="M259" i="5"/>
  <c r="M255" i="5"/>
  <c r="O255" i="5"/>
  <c r="L255" i="5" s="1"/>
  <c r="O251" i="5"/>
  <c r="M251" i="5"/>
  <c r="M247" i="5"/>
  <c r="O247" i="5"/>
  <c r="J247" i="5" s="1"/>
  <c r="O243" i="5"/>
  <c r="K243" i="5" s="1"/>
  <c r="M243" i="5"/>
  <c r="M239" i="5"/>
  <c r="O239" i="5"/>
  <c r="L239" i="5" s="1"/>
  <c r="O235" i="5"/>
  <c r="K235" i="5" s="1"/>
  <c r="M235" i="5"/>
  <c r="M231" i="5"/>
  <c r="O231" i="5"/>
  <c r="N231" i="5" s="1"/>
  <c r="O227" i="5"/>
  <c r="J227" i="5" s="1"/>
  <c r="M227" i="5"/>
  <c r="M223" i="5"/>
  <c r="O223" i="5"/>
  <c r="L223" i="5" s="1"/>
  <c r="O219" i="5"/>
  <c r="M219" i="5"/>
  <c r="M215" i="5"/>
  <c r="O215" i="5"/>
  <c r="J215" i="5" s="1"/>
  <c r="O211" i="5"/>
  <c r="K211" i="5" s="1"/>
  <c r="M211" i="5"/>
  <c r="M207" i="5"/>
  <c r="O207" i="5"/>
  <c r="L207" i="5" s="1"/>
  <c r="O203" i="5"/>
  <c r="M203" i="5"/>
  <c r="M199" i="5"/>
  <c r="O199" i="5"/>
  <c r="J199" i="5" s="1"/>
  <c r="O195" i="5"/>
  <c r="J195" i="5" s="1"/>
  <c r="M195" i="5"/>
  <c r="M191" i="5"/>
  <c r="O191" i="5"/>
  <c r="L191" i="5" s="1"/>
  <c r="M187" i="5"/>
  <c r="O187" i="5"/>
  <c r="L187" i="5" s="1"/>
  <c r="M183" i="5"/>
  <c r="O183" i="5"/>
  <c r="N183" i="5" s="1"/>
  <c r="E30" i="10"/>
  <c r="N284" i="5"/>
  <c r="N300" i="5"/>
  <c r="L42" i="9"/>
  <c r="L50" i="9"/>
  <c r="L58" i="9"/>
  <c r="L66" i="9"/>
  <c r="L74" i="9"/>
  <c r="L82" i="9"/>
  <c r="L70" i="9"/>
  <c r="L87" i="9"/>
  <c r="L63" i="9"/>
  <c r="L36" i="9"/>
  <c r="L43" i="9"/>
  <c r="L51" i="9"/>
  <c r="L59" i="9"/>
  <c r="L67" i="9"/>
  <c r="L75" i="9"/>
  <c r="L83" i="9"/>
  <c r="L38" i="9"/>
  <c r="L78" i="9"/>
  <c r="L71" i="9"/>
  <c r="L44" i="9"/>
  <c r="L52" i="9"/>
  <c r="L60" i="9"/>
  <c r="L68" i="9"/>
  <c r="L76" i="9"/>
  <c r="L84" i="9"/>
  <c r="L62" i="9"/>
  <c r="L47" i="9"/>
  <c r="L37" i="9"/>
  <c r="L45" i="9"/>
  <c r="L53" i="9"/>
  <c r="L61" i="9"/>
  <c r="L69" i="9"/>
  <c r="L77" i="9"/>
  <c r="L85" i="9"/>
  <c r="L46" i="9"/>
  <c r="L55" i="9"/>
  <c r="L40" i="9"/>
  <c r="L48" i="9"/>
  <c r="L56" i="9"/>
  <c r="L64" i="9"/>
  <c r="L72" i="9"/>
  <c r="L80" i="9"/>
  <c r="L41" i="9"/>
  <c r="L49" i="9"/>
  <c r="L57" i="9"/>
  <c r="L65" i="9"/>
  <c r="L73" i="9"/>
  <c r="L81" i="9"/>
  <c r="L54" i="9"/>
  <c r="L39" i="9"/>
  <c r="L79" i="9"/>
  <c r="E145" i="5"/>
  <c r="E151" i="5"/>
  <c r="E153" i="5"/>
  <c r="E159" i="5"/>
  <c r="E165" i="5"/>
  <c r="E160" i="5"/>
  <c r="E149" i="5"/>
  <c r="E155" i="5"/>
  <c r="E161" i="5"/>
  <c r="E147" i="5"/>
  <c r="E157" i="5"/>
  <c r="E163" i="5"/>
  <c r="E162" i="5"/>
  <c r="E164" i="5"/>
  <c r="E148" i="5"/>
  <c r="E150" i="5"/>
  <c r="E152" i="5"/>
  <c r="E154" i="5"/>
  <c r="E156" i="5"/>
  <c r="E158" i="5"/>
  <c r="E146" i="5"/>
  <c r="I152" i="5"/>
  <c r="I156" i="5"/>
  <c r="I160" i="5"/>
  <c r="I162" i="5"/>
  <c r="I149" i="5"/>
  <c r="I159" i="5"/>
  <c r="I148" i="5"/>
  <c r="I150" i="5"/>
  <c r="I154" i="5"/>
  <c r="I158" i="5"/>
  <c r="I164" i="5"/>
  <c r="I151" i="5"/>
  <c r="I161" i="5"/>
  <c r="I145" i="5"/>
  <c r="I147" i="5"/>
  <c r="I157" i="5"/>
  <c r="I155" i="5"/>
  <c r="I165" i="5"/>
  <c r="I153" i="5"/>
  <c r="I163" i="5"/>
  <c r="I146" i="5"/>
  <c r="J322" i="5"/>
  <c r="J300" i="5"/>
  <c r="J316" i="5"/>
  <c r="M177" i="5"/>
  <c r="O177" i="5"/>
  <c r="F148" i="5"/>
  <c r="F152" i="5"/>
  <c r="F156" i="5"/>
  <c r="F160" i="5"/>
  <c r="F164" i="5"/>
  <c r="F145" i="5"/>
  <c r="F155" i="5"/>
  <c r="F149" i="5"/>
  <c r="F153" i="5"/>
  <c r="F157" i="5"/>
  <c r="F161" i="5"/>
  <c r="F165" i="5"/>
  <c r="F150" i="5"/>
  <c r="F158" i="5"/>
  <c r="F151" i="5"/>
  <c r="F159" i="5"/>
  <c r="F154" i="5"/>
  <c r="F162" i="5"/>
  <c r="F147" i="5"/>
  <c r="F163" i="5"/>
  <c r="F146" i="5"/>
  <c r="K217" i="5"/>
  <c r="K226" i="5"/>
  <c r="K308" i="5"/>
  <c r="K300" i="5"/>
  <c r="I37" i="9"/>
  <c r="I41" i="9"/>
  <c r="I45" i="9"/>
  <c r="I49" i="9"/>
  <c r="I53" i="9"/>
  <c r="I57" i="9"/>
  <c r="I61" i="9"/>
  <c r="I65" i="9"/>
  <c r="I69" i="9"/>
  <c r="I73" i="9"/>
  <c r="I77" i="9"/>
  <c r="I81" i="9"/>
  <c r="I85" i="9"/>
  <c r="I44" i="9"/>
  <c r="I52" i="9"/>
  <c r="I64" i="9"/>
  <c r="I76" i="9"/>
  <c r="I38" i="9"/>
  <c r="I42" i="9"/>
  <c r="I46" i="9"/>
  <c r="I50" i="9"/>
  <c r="I54" i="9"/>
  <c r="I58" i="9"/>
  <c r="I62" i="9"/>
  <c r="I66" i="9"/>
  <c r="I70" i="9"/>
  <c r="I74" i="9"/>
  <c r="I78" i="9"/>
  <c r="I82" i="9"/>
  <c r="I87" i="9"/>
  <c r="I36" i="9"/>
  <c r="I40" i="9"/>
  <c r="I56" i="9"/>
  <c r="I68" i="9"/>
  <c r="I80" i="9"/>
  <c r="I39" i="9"/>
  <c r="I43" i="9"/>
  <c r="I47" i="9"/>
  <c r="I51" i="9"/>
  <c r="I55" i="9"/>
  <c r="I59" i="9"/>
  <c r="I63" i="9"/>
  <c r="I67" i="9"/>
  <c r="I71" i="9"/>
  <c r="I75" i="9"/>
  <c r="I79" i="9"/>
  <c r="I83" i="9"/>
  <c r="I48" i="9"/>
  <c r="I60" i="9"/>
  <c r="I72" i="9"/>
  <c r="I84" i="9"/>
  <c r="M179" i="5"/>
  <c r="O179" i="5"/>
  <c r="N179" i="5" s="1"/>
  <c r="G119" i="5"/>
  <c r="G123" i="5"/>
  <c r="G117" i="5"/>
  <c r="G121" i="5"/>
  <c r="G118" i="5"/>
  <c r="G122" i="5"/>
  <c r="G116" i="5"/>
  <c r="G120" i="5"/>
  <c r="G124" i="5"/>
  <c r="G125" i="5"/>
  <c r="G130" i="5"/>
  <c r="G126" i="5"/>
  <c r="G132" i="5"/>
  <c r="G129" i="5"/>
  <c r="G131" i="5"/>
  <c r="G127" i="5"/>
  <c r="G128" i="5"/>
  <c r="F116" i="5"/>
  <c r="F120" i="5"/>
  <c r="F124" i="5"/>
  <c r="F126" i="5"/>
  <c r="F117" i="5"/>
  <c r="F121" i="5"/>
  <c r="F125" i="5"/>
  <c r="F118" i="5"/>
  <c r="F122" i="5"/>
  <c r="F127" i="5"/>
  <c r="F119" i="5"/>
  <c r="F123" i="5"/>
  <c r="F129" i="5"/>
  <c r="F131" i="5"/>
  <c r="F132" i="5"/>
  <c r="F128" i="5"/>
  <c r="F130" i="5"/>
  <c r="J116" i="5"/>
  <c r="J120" i="5"/>
  <c r="J124" i="5"/>
  <c r="J118" i="5"/>
  <c r="J122" i="5"/>
  <c r="J119" i="5"/>
  <c r="J123" i="5"/>
  <c r="J131" i="5"/>
  <c r="J117" i="5"/>
  <c r="J121" i="5"/>
  <c r="J125" i="5"/>
  <c r="J128" i="5"/>
  <c r="J126" i="5"/>
  <c r="J130" i="5"/>
  <c r="J129" i="5"/>
  <c r="J127" i="5"/>
  <c r="J132" i="5"/>
  <c r="J85" i="5"/>
  <c r="K85" i="5"/>
  <c r="I85" i="5"/>
  <c r="H85" i="5"/>
  <c r="L85" i="5"/>
  <c r="J77" i="5"/>
  <c r="K77" i="5"/>
  <c r="H77" i="5"/>
  <c r="L77" i="5"/>
  <c r="I77" i="5"/>
  <c r="J69" i="5"/>
  <c r="K69" i="5"/>
  <c r="H69" i="5"/>
  <c r="L69" i="5"/>
  <c r="I69" i="5"/>
  <c r="K84" i="5"/>
  <c r="H84" i="5"/>
  <c r="L84" i="5"/>
  <c r="I84" i="5"/>
  <c r="J84" i="5"/>
  <c r="K76" i="5"/>
  <c r="H76" i="5"/>
  <c r="L76" i="5"/>
  <c r="J76" i="5"/>
  <c r="I76" i="5"/>
  <c r="G115" i="5"/>
  <c r="G112" i="5"/>
  <c r="G113" i="5"/>
  <c r="G114" i="5"/>
  <c r="L61" i="5"/>
  <c r="H61" i="5"/>
  <c r="K61" i="5"/>
  <c r="I61" i="5"/>
  <c r="J61" i="5"/>
  <c r="H83" i="5"/>
  <c r="L83" i="5"/>
  <c r="I83" i="5"/>
  <c r="K83" i="5"/>
  <c r="J83" i="5"/>
  <c r="H79" i="5"/>
  <c r="L79" i="5"/>
  <c r="I79" i="5"/>
  <c r="J79" i="5"/>
  <c r="K79" i="5"/>
  <c r="H75" i="5"/>
  <c r="L75" i="5"/>
  <c r="K75" i="5"/>
  <c r="I75" i="5"/>
  <c r="J75" i="5"/>
  <c r="H71" i="5"/>
  <c r="L71" i="5"/>
  <c r="I71" i="5"/>
  <c r="K71" i="5"/>
  <c r="J71" i="5"/>
  <c r="H67" i="5"/>
  <c r="L67" i="5"/>
  <c r="I67" i="5"/>
  <c r="K67" i="5"/>
  <c r="J67" i="5"/>
  <c r="H63" i="5"/>
  <c r="L63" i="5"/>
  <c r="I63" i="5"/>
  <c r="K63" i="5"/>
  <c r="J63" i="5"/>
  <c r="F113" i="5"/>
  <c r="F115" i="5"/>
  <c r="F114" i="5"/>
  <c r="F112" i="5"/>
  <c r="J81" i="5"/>
  <c r="K81" i="5"/>
  <c r="I81" i="5"/>
  <c r="H81" i="5"/>
  <c r="L81" i="5"/>
  <c r="J73" i="5"/>
  <c r="I73" i="5"/>
  <c r="K73" i="5"/>
  <c r="H73" i="5"/>
  <c r="L73" i="5"/>
  <c r="J65" i="5"/>
  <c r="K65" i="5"/>
  <c r="I65" i="5"/>
  <c r="H65" i="5"/>
  <c r="L65" i="5"/>
  <c r="K80" i="5"/>
  <c r="J80" i="5"/>
  <c r="H80" i="5"/>
  <c r="L80" i="5"/>
  <c r="I80" i="5"/>
  <c r="K72" i="5"/>
  <c r="H72" i="5"/>
  <c r="L72" i="5"/>
  <c r="I72" i="5"/>
  <c r="J72" i="5"/>
  <c r="K68" i="5"/>
  <c r="J68" i="5"/>
  <c r="H68" i="5"/>
  <c r="L68" i="5"/>
  <c r="I68" i="5"/>
  <c r="K64" i="5"/>
  <c r="J64" i="5"/>
  <c r="H64" i="5"/>
  <c r="L64" i="5"/>
  <c r="I64" i="5"/>
  <c r="I86" i="5"/>
  <c r="H86" i="5"/>
  <c r="J86" i="5"/>
  <c r="K86" i="5"/>
  <c r="L86" i="5"/>
  <c r="I82" i="5"/>
  <c r="L82" i="5"/>
  <c r="J82" i="5"/>
  <c r="K82" i="5"/>
  <c r="H82" i="5"/>
  <c r="I78" i="5"/>
  <c r="H78" i="5"/>
  <c r="J78" i="5"/>
  <c r="L78" i="5"/>
  <c r="K78" i="5"/>
  <c r="I74" i="5"/>
  <c r="J74" i="5"/>
  <c r="H74" i="5"/>
  <c r="K74" i="5"/>
  <c r="L74" i="5"/>
  <c r="I70" i="5"/>
  <c r="L70" i="5"/>
  <c r="J70" i="5"/>
  <c r="H70" i="5"/>
  <c r="K70" i="5"/>
  <c r="I66" i="5"/>
  <c r="L66" i="5"/>
  <c r="J66" i="5"/>
  <c r="K66" i="5"/>
  <c r="H66" i="5"/>
  <c r="I62" i="5"/>
  <c r="L62" i="5"/>
  <c r="J62" i="5"/>
  <c r="H62" i="5"/>
  <c r="K62" i="5"/>
  <c r="J114" i="5"/>
  <c r="J115" i="5"/>
  <c r="J112" i="5"/>
  <c r="J113" i="5"/>
  <c r="E67" i="10"/>
  <c r="G67" i="10" l="1"/>
  <c r="E27" i="10" s="1"/>
  <c r="K298" i="5"/>
  <c r="J234" i="5"/>
  <c r="N298" i="5"/>
  <c r="N282" i="5"/>
  <c r="K292" i="5"/>
  <c r="N180" i="5"/>
  <c r="K266" i="5"/>
  <c r="K192" i="5"/>
  <c r="J262" i="5"/>
  <c r="J231" i="5"/>
  <c r="N318" i="5"/>
  <c r="J326" i="5"/>
  <c r="N294" i="5"/>
  <c r="K310" i="5"/>
  <c r="K322" i="5"/>
  <c r="J324" i="5"/>
  <c r="K320" i="5"/>
  <c r="N286" i="5"/>
  <c r="J254" i="5"/>
  <c r="N254" i="5"/>
  <c r="K291" i="5"/>
  <c r="K232" i="5"/>
  <c r="N240" i="5"/>
  <c r="N216" i="5"/>
  <c r="J292" i="5"/>
  <c r="K287" i="5"/>
  <c r="J311" i="5"/>
  <c r="N319" i="5"/>
  <c r="J180" i="5"/>
  <c r="N184" i="5"/>
  <c r="K196" i="5"/>
  <c r="J191" i="5"/>
  <c r="J232" i="5"/>
  <c r="N207" i="5"/>
  <c r="K280" i="5"/>
  <c r="K314" i="5"/>
  <c r="K258" i="5"/>
  <c r="K240" i="5"/>
  <c r="J274" i="5"/>
  <c r="J263" i="5"/>
  <c r="J183" i="5"/>
  <c r="N303" i="5"/>
  <c r="N290" i="5"/>
  <c r="N250" i="5"/>
  <c r="N232" i="5"/>
  <c r="N208" i="5"/>
  <c r="K216" i="5"/>
  <c r="K311" i="5"/>
  <c r="K207" i="5"/>
  <c r="K296" i="5"/>
  <c r="K282" i="5"/>
  <c r="K250" i="5"/>
  <c r="K312" i="5"/>
  <c r="J312" i="5"/>
  <c r="J280" i="5"/>
  <c r="J282" i="5"/>
  <c r="J242" i="5"/>
  <c r="J327" i="5"/>
  <c r="J295" i="5"/>
  <c r="J255" i="5"/>
  <c r="J240" i="5"/>
  <c r="N223" i="5"/>
  <c r="N191" i="5"/>
  <c r="N248" i="5"/>
  <c r="N226" i="5"/>
  <c r="N200" i="5"/>
  <c r="N306" i="5"/>
  <c r="K271" i="5"/>
  <c r="K223" i="5"/>
  <c r="K290" i="5"/>
  <c r="K218" i="5"/>
  <c r="K209" i="5"/>
  <c r="J272" i="5"/>
  <c r="J258" i="5"/>
  <c r="J216" i="5"/>
  <c r="J223" i="5"/>
  <c r="J208" i="5"/>
  <c r="N271" i="5"/>
  <c r="N199" i="5"/>
  <c r="N274" i="5"/>
  <c r="N320" i="5"/>
  <c r="K208" i="5"/>
  <c r="K255" i="5"/>
  <c r="K191" i="5"/>
  <c r="K327" i="5"/>
  <c r="K274" i="5"/>
  <c r="K234" i="5"/>
  <c r="J320" i="5"/>
  <c r="J250" i="5"/>
  <c r="J192" i="5"/>
  <c r="J319" i="5"/>
  <c r="J287" i="5"/>
  <c r="J200" i="5"/>
  <c r="N327" i="5"/>
  <c r="N287" i="5"/>
  <c r="N255" i="5"/>
  <c r="N258" i="5"/>
  <c r="N242" i="5"/>
  <c r="N218" i="5"/>
  <c r="N192" i="5"/>
  <c r="N312" i="5"/>
  <c r="J31" i="9"/>
  <c r="R22" i="9" s="1"/>
  <c r="J301" i="5"/>
  <c r="K269" i="5"/>
  <c r="K284" i="5"/>
  <c r="K186" i="5"/>
  <c r="J310" i="5"/>
  <c r="J276" i="5"/>
  <c r="J221" i="5"/>
  <c r="J212" i="5"/>
  <c r="N213" i="5"/>
  <c r="N262" i="5"/>
  <c r="N326" i="5"/>
  <c r="K187" i="5"/>
  <c r="K278" i="5"/>
  <c r="J187" i="5"/>
  <c r="N278" i="5"/>
  <c r="N324" i="5"/>
  <c r="K268" i="5"/>
  <c r="K260" i="5"/>
  <c r="K212" i="5"/>
  <c r="K294" i="5"/>
  <c r="K324" i="5"/>
  <c r="J278" i="5"/>
  <c r="J260" i="5"/>
  <c r="N308" i="5"/>
  <c r="N276" i="5"/>
  <c r="N187" i="5"/>
  <c r="J269" i="5"/>
  <c r="J237" i="5"/>
  <c r="N293" i="5"/>
  <c r="N239" i="5"/>
  <c r="K317" i="5"/>
  <c r="K221" i="5"/>
  <c r="N309" i="5"/>
  <c r="N261" i="5"/>
  <c r="N194" i="5"/>
  <c r="J253" i="5"/>
  <c r="N325" i="5"/>
  <c r="N229" i="5"/>
  <c r="N197" i="5"/>
  <c r="N181" i="5"/>
  <c r="N202" i="5"/>
  <c r="K210" i="5"/>
  <c r="K178" i="5"/>
  <c r="K253" i="5"/>
  <c r="J285" i="5"/>
  <c r="J202" i="5"/>
  <c r="K202" i="5"/>
  <c r="K237" i="5"/>
  <c r="N301" i="5"/>
  <c r="N269" i="5"/>
  <c r="N253" i="5"/>
  <c r="N237" i="5"/>
  <c r="N260" i="5"/>
  <c r="N212" i="5"/>
  <c r="K301" i="5"/>
  <c r="K189" i="5"/>
  <c r="J317" i="5"/>
  <c r="J196" i="5"/>
  <c r="J194" i="5"/>
  <c r="N285" i="5"/>
  <c r="K316" i="5"/>
  <c r="K276" i="5"/>
  <c r="K326" i="5"/>
  <c r="K262" i="5"/>
  <c r="K194" i="5"/>
  <c r="K180" i="5"/>
  <c r="K285" i="5"/>
  <c r="K205" i="5"/>
  <c r="J294" i="5"/>
  <c r="J284" i="5"/>
  <c r="J308" i="5"/>
  <c r="J268" i="5"/>
  <c r="J277" i="5"/>
  <c r="J245" i="5"/>
  <c r="J205" i="5"/>
  <c r="J189" i="5"/>
  <c r="N317" i="5"/>
  <c r="N233" i="5"/>
  <c r="N221" i="5"/>
  <c r="N205" i="5"/>
  <c r="N189" i="5"/>
  <c r="N316" i="5"/>
  <c r="N292" i="5"/>
  <c r="N268" i="5"/>
  <c r="N196" i="5"/>
  <c r="N310" i="5"/>
  <c r="L203" i="5"/>
  <c r="N203" i="5"/>
  <c r="L219" i="5"/>
  <c r="N219" i="5"/>
  <c r="J219" i="5"/>
  <c r="K219" i="5"/>
  <c r="L235" i="5"/>
  <c r="N235" i="5"/>
  <c r="L251" i="5"/>
  <c r="N251" i="5"/>
  <c r="J251" i="5"/>
  <c r="L267" i="5"/>
  <c r="N267" i="5"/>
  <c r="L283" i="5"/>
  <c r="N283" i="5"/>
  <c r="J283" i="5"/>
  <c r="K283" i="5"/>
  <c r="L299" i="5"/>
  <c r="N299" i="5"/>
  <c r="L315" i="5"/>
  <c r="N315" i="5"/>
  <c r="J315" i="5"/>
  <c r="L228" i="5"/>
  <c r="N228" i="5"/>
  <c r="L244" i="5"/>
  <c r="N244" i="5"/>
  <c r="K244" i="5"/>
  <c r="L201" i="5"/>
  <c r="J201" i="5"/>
  <c r="K201" i="5"/>
  <c r="L217" i="5"/>
  <c r="J217" i="5"/>
  <c r="N217" i="5"/>
  <c r="L257" i="5"/>
  <c r="J257" i="5"/>
  <c r="N257" i="5"/>
  <c r="L273" i="5"/>
  <c r="J273" i="5"/>
  <c r="L289" i="5"/>
  <c r="J289" i="5"/>
  <c r="N289" i="5"/>
  <c r="L305" i="5"/>
  <c r="J305" i="5"/>
  <c r="K305" i="5"/>
  <c r="L321" i="5"/>
  <c r="J321" i="5"/>
  <c r="N321" i="5"/>
  <c r="L182" i="5"/>
  <c r="K182" i="5"/>
  <c r="L198" i="5"/>
  <c r="K198" i="5"/>
  <c r="J198" i="5"/>
  <c r="N198" i="5"/>
  <c r="L214" i="5"/>
  <c r="K214" i="5"/>
  <c r="N214" i="5"/>
  <c r="J214" i="5"/>
  <c r="L230" i="5"/>
  <c r="K230" i="5"/>
  <c r="L270" i="5"/>
  <c r="J270" i="5"/>
  <c r="L302" i="5"/>
  <c r="N302" i="5"/>
  <c r="K171" i="5"/>
  <c r="S99" i="5" s="1"/>
  <c r="T17" i="5" s="1"/>
  <c r="K21" i="5" s="1"/>
  <c r="H24" i="4" s="1"/>
  <c r="K227" i="5"/>
  <c r="K203" i="5"/>
  <c r="K190" i="5"/>
  <c r="K257" i="5"/>
  <c r="J244" i="5"/>
  <c r="J267" i="5"/>
  <c r="N201" i="5"/>
  <c r="N182" i="5"/>
  <c r="K228" i="5"/>
  <c r="K251" i="5"/>
  <c r="K206" i="5"/>
  <c r="J318" i="5"/>
  <c r="J230" i="5"/>
  <c r="J323" i="5"/>
  <c r="J235" i="5"/>
  <c r="N297" i="5"/>
  <c r="N270" i="5"/>
  <c r="N230" i="5"/>
  <c r="K299" i="5"/>
  <c r="K318" i="5"/>
  <c r="K302" i="5"/>
  <c r="K270" i="5"/>
  <c r="K254" i="5"/>
  <c r="K321" i="5"/>
  <c r="K273" i="5"/>
  <c r="K177" i="5"/>
  <c r="L177" i="5"/>
  <c r="J302" i="5"/>
  <c r="J228" i="5"/>
  <c r="J203" i="5"/>
  <c r="N305" i="5"/>
  <c r="L195" i="5"/>
  <c r="N195" i="5"/>
  <c r="K195" i="5"/>
  <c r="L211" i="5"/>
  <c r="N211" i="5"/>
  <c r="J211" i="5"/>
  <c r="L227" i="5"/>
  <c r="N227" i="5"/>
  <c r="L243" i="5"/>
  <c r="N243" i="5"/>
  <c r="J243" i="5"/>
  <c r="L259" i="5"/>
  <c r="N259" i="5"/>
  <c r="K259" i="5"/>
  <c r="L275" i="5"/>
  <c r="N275" i="5"/>
  <c r="J275" i="5"/>
  <c r="L291" i="5"/>
  <c r="N291" i="5"/>
  <c r="L307" i="5"/>
  <c r="N307" i="5"/>
  <c r="J307" i="5"/>
  <c r="L323" i="5"/>
  <c r="N323" i="5"/>
  <c r="L188" i="5"/>
  <c r="N188" i="5"/>
  <c r="J188" i="5"/>
  <c r="L204" i="5"/>
  <c r="N204" i="5"/>
  <c r="K204" i="5"/>
  <c r="J204" i="5"/>
  <c r="L220" i="5"/>
  <c r="N220" i="5"/>
  <c r="J220" i="5"/>
  <c r="L236" i="5"/>
  <c r="N236" i="5"/>
  <c r="K236" i="5"/>
  <c r="J236" i="5"/>
  <c r="L252" i="5"/>
  <c r="N252" i="5"/>
  <c r="J252" i="5"/>
  <c r="L185" i="5"/>
  <c r="J185" i="5"/>
  <c r="N185" i="5"/>
  <c r="L233" i="5"/>
  <c r="J233" i="5"/>
  <c r="L249" i="5"/>
  <c r="J249" i="5"/>
  <c r="N249" i="5"/>
  <c r="L265" i="5"/>
  <c r="J265" i="5"/>
  <c r="K265" i="5"/>
  <c r="L281" i="5"/>
  <c r="J281" i="5"/>
  <c r="N281" i="5"/>
  <c r="L297" i="5"/>
  <c r="J297" i="5"/>
  <c r="L313" i="5"/>
  <c r="J313" i="5"/>
  <c r="N313" i="5"/>
  <c r="L190" i="5"/>
  <c r="N190" i="5"/>
  <c r="L206" i="5"/>
  <c r="N206" i="5"/>
  <c r="L222" i="5"/>
  <c r="K222" i="5"/>
  <c r="J222" i="5"/>
  <c r="L238" i="5"/>
  <c r="J238" i="5"/>
  <c r="N238" i="5"/>
  <c r="L246" i="5"/>
  <c r="J246" i="5"/>
  <c r="K246" i="5"/>
  <c r="N246" i="5"/>
  <c r="L286" i="5"/>
  <c r="J286" i="5"/>
  <c r="L183" i="5"/>
  <c r="K183" i="5"/>
  <c r="L199" i="5"/>
  <c r="K199" i="5"/>
  <c r="L215" i="5"/>
  <c r="K215" i="5"/>
  <c r="L231" i="5"/>
  <c r="K231" i="5"/>
  <c r="L247" i="5"/>
  <c r="K247" i="5"/>
  <c r="L263" i="5"/>
  <c r="K263" i="5"/>
  <c r="L279" i="5"/>
  <c r="K279" i="5"/>
  <c r="L295" i="5"/>
  <c r="K295" i="5"/>
  <c r="L184" i="5"/>
  <c r="J184" i="5"/>
  <c r="L224" i="5"/>
  <c r="J224" i="5"/>
  <c r="L248" i="5"/>
  <c r="K248" i="5"/>
  <c r="L256" i="5"/>
  <c r="J256" i="5"/>
  <c r="L264" i="5"/>
  <c r="J264" i="5"/>
  <c r="L288" i="5"/>
  <c r="J288" i="5"/>
  <c r="L304" i="5"/>
  <c r="N304" i="5"/>
  <c r="K304" i="5"/>
  <c r="L193" i="5"/>
  <c r="J193" i="5"/>
  <c r="L209" i="5"/>
  <c r="J209" i="5"/>
  <c r="L225" i="5"/>
  <c r="J225" i="5"/>
  <c r="L241" i="5"/>
  <c r="J241" i="5"/>
  <c r="L266" i="5"/>
  <c r="J266" i="5"/>
  <c r="L306" i="5"/>
  <c r="J306" i="5"/>
  <c r="L314" i="5"/>
  <c r="N314" i="5"/>
  <c r="K288" i="5"/>
  <c r="K200" i="5"/>
  <c r="K319" i="5"/>
  <c r="K303" i="5"/>
  <c r="K239" i="5"/>
  <c r="K242" i="5"/>
  <c r="K272" i="5"/>
  <c r="K241" i="5"/>
  <c r="J298" i="5"/>
  <c r="J296" i="5"/>
  <c r="J290" i="5"/>
  <c r="J218" i="5"/>
  <c r="J303" i="5"/>
  <c r="J271" i="5"/>
  <c r="J239" i="5"/>
  <c r="J207" i="5"/>
  <c r="J226" i="5"/>
  <c r="N311" i="5"/>
  <c r="N279" i="5"/>
  <c r="N247" i="5"/>
  <c r="N225" i="5"/>
  <c r="N215" i="5"/>
  <c r="N193" i="5"/>
  <c r="N322" i="5"/>
  <c r="N288" i="5"/>
  <c r="N280" i="5"/>
  <c r="N272" i="5"/>
  <c r="N264" i="5"/>
  <c r="N256" i="5"/>
  <c r="N234" i="5"/>
  <c r="N224" i="5"/>
  <c r="N296" i="5"/>
  <c r="L181" i="5"/>
  <c r="K181" i="5"/>
  <c r="L197" i="5"/>
  <c r="K197" i="5"/>
  <c r="L213" i="5"/>
  <c r="K213" i="5"/>
  <c r="L229" i="5"/>
  <c r="K229" i="5"/>
  <c r="L245" i="5"/>
  <c r="K245" i="5"/>
  <c r="L261" i="5"/>
  <c r="K261" i="5"/>
  <c r="L277" i="5"/>
  <c r="K277" i="5"/>
  <c r="L293" i="5"/>
  <c r="K293" i="5"/>
  <c r="L309" i="5"/>
  <c r="K309" i="5"/>
  <c r="L325" i="5"/>
  <c r="K325" i="5"/>
  <c r="L178" i="5"/>
  <c r="J178" i="5"/>
  <c r="L186" i="5"/>
  <c r="J186" i="5"/>
  <c r="L210" i="5"/>
  <c r="J210" i="5"/>
  <c r="I31" i="9"/>
  <c r="Q22" i="9" s="1"/>
  <c r="L31" i="9"/>
  <c r="T22" i="9" s="1"/>
  <c r="L138" i="5"/>
  <c r="T98" i="5" s="1"/>
  <c r="J177" i="5"/>
  <c r="N177" i="5"/>
  <c r="H138" i="5"/>
  <c r="P98" i="5" s="1"/>
  <c r="H105" i="5"/>
  <c r="P97" i="5" s="1"/>
  <c r="I138" i="5"/>
  <c r="Q98" i="5" s="1"/>
  <c r="J179" i="5"/>
  <c r="K179" i="5"/>
  <c r="L179" i="5"/>
  <c r="K55" i="5"/>
  <c r="I105" i="5"/>
  <c r="Q97" i="5" s="1"/>
  <c r="L105" i="5"/>
  <c r="T97" i="5" s="1"/>
  <c r="J55" i="5"/>
  <c r="R45" i="5" s="1"/>
  <c r="U17" i="5" l="1"/>
  <c r="L21" i="5" s="1"/>
  <c r="I24" i="4" s="1"/>
  <c r="L171" i="5"/>
  <c r="T99" i="5" s="1"/>
  <c r="J171" i="5"/>
  <c r="R99" i="5" s="1"/>
  <c r="S17" i="5" s="1"/>
  <c r="J21" i="5" s="1"/>
  <c r="G24" i="4" s="1"/>
  <c r="I171" i="5"/>
  <c r="Q99" i="5" s="1"/>
  <c r="R17" i="5" s="1"/>
  <c r="I21" i="5" s="1"/>
  <c r="F24" i="4" s="1"/>
  <c r="H171" i="5"/>
  <c r="P99" i="5" s="1"/>
  <c r="Q17" i="5" s="1"/>
  <c r="H21" i="5" s="1"/>
  <c r="E24" i="4" s="1"/>
  <c r="S45" i="5"/>
  <c r="U111" i="12"/>
  <c r="AE111" i="12" s="1"/>
  <c r="F111" i="12"/>
  <c r="U110" i="12"/>
  <c r="AE110" i="12" s="1"/>
  <c r="F110" i="12"/>
  <c r="U109" i="12"/>
  <c r="AE109" i="12" s="1"/>
  <c r="F109" i="12"/>
  <c r="U108" i="12"/>
  <c r="AE108" i="12" s="1"/>
  <c r="F108" i="12"/>
  <c r="U107" i="12"/>
  <c r="AE107" i="12" s="1"/>
  <c r="F107" i="12"/>
  <c r="U106" i="12"/>
  <c r="AE106" i="12" s="1"/>
  <c r="F106" i="12"/>
  <c r="U105" i="12"/>
  <c r="AE105" i="12" s="1"/>
  <c r="F105" i="12"/>
  <c r="U104" i="12"/>
  <c r="AE104" i="12" s="1"/>
  <c r="F104" i="12"/>
  <c r="U103" i="12"/>
  <c r="AE103" i="12" s="1"/>
  <c r="F103" i="12"/>
  <c r="U102" i="12"/>
  <c r="AE102" i="12" s="1"/>
  <c r="F102" i="12"/>
  <c r="U101" i="12"/>
  <c r="AE101" i="12" s="1"/>
  <c r="F101" i="12"/>
  <c r="U100" i="12"/>
  <c r="AE100" i="12" s="1"/>
  <c r="F100" i="12"/>
  <c r="U99" i="12"/>
  <c r="AE99" i="12" s="1"/>
  <c r="F99" i="12"/>
  <c r="U98" i="12"/>
  <c r="AE98" i="12" s="1"/>
  <c r="F98" i="12"/>
  <c r="U97" i="12"/>
  <c r="AE97" i="12" s="1"/>
  <c r="F97" i="12"/>
  <c r="U96" i="12"/>
  <c r="AE96" i="12" s="1"/>
  <c r="F96" i="12"/>
  <c r="U95" i="12"/>
  <c r="AE95" i="12" s="1"/>
  <c r="F95" i="12"/>
  <c r="U94" i="12"/>
  <c r="AE94" i="12" s="1"/>
  <c r="F94" i="12"/>
  <c r="U93" i="12"/>
  <c r="AE93" i="12" s="1"/>
  <c r="F93" i="12"/>
  <c r="U92" i="12"/>
  <c r="AE92" i="12" s="1"/>
  <c r="F92" i="12"/>
  <c r="U91" i="12"/>
  <c r="AE91" i="12" s="1"/>
  <c r="F91" i="12"/>
  <c r="U90" i="12"/>
  <c r="AE90" i="12" s="1"/>
  <c r="F90" i="12"/>
  <c r="U89" i="12"/>
  <c r="AE89" i="12" s="1"/>
  <c r="F89" i="12"/>
  <c r="U88" i="12"/>
  <c r="AE88" i="12" s="1"/>
  <c r="F88" i="12"/>
  <c r="U87" i="12"/>
  <c r="AE87" i="12" s="1"/>
  <c r="F87" i="12"/>
  <c r="U86" i="12"/>
  <c r="AE86" i="12" s="1"/>
  <c r="F86" i="12"/>
  <c r="U85" i="12"/>
  <c r="AE85" i="12" s="1"/>
  <c r="F85" i="12"/>
  <c r="U84" i="12"/>
  <c r="AE84" i="12" s="1"/>
  <c r="F84" i="12"/>
  <c r="U83" i="12"/>
  <c r="AE83" i="12" s="1"/>
  <c r="F83" i="12"/>
  <c r="U82" i="12"/>
  <c r="AE82" i="12" s="1"/>
  <c r="F82" i="12"/>
  <c r="U81" i="12"/>
  <c r="AE81" i="12" s="1"/>
  <c r="F81" i="12"/>
  <c r="U80" i="12"/>
  <c r="AE80" i="12" s="1"/>
  <c r="F80" i="12"/>
  <c r="U79" i="12"/>
  <c r="AE79" i="12" s="1"/>
  <c r="F79" i="12"/>
  <c r="U78" i="12"/>
  <c r="AE78" i="12" s="1"/>
  <c r="F78" i="12"/>
  <c r="U77" i="12"/>
  <c r="AE77" i="12" s="1"/>
  <c r="F77" i="12"/>
  <c r="U76" i="12"/>
  <c r="AE76" i="12" s="1"/>
  <c r="F76" i="12"/>
  <c r="U75" i="12"/>
  <c r="AE75" i="12" s="1"/>
  <c r="F75" i="12"/>
  <c r="U74" i="12"/>
  <c r="AE74" i="12" s="1"/>
  <c r="F74" i="12"/>
  <c r="U73" i="12"/>
  <c r="AE73" i="12" s="1"/>
  <c r="F73" i="12"/>
  <c r="U72" i="12"/>
  <c r="AE72" i="12" s="1"/>
  <c r="F72" i="12"/>
  <c r="U71" i="12"/>
  <c r="AE71" i="12" s="1"/>
  <c r="F71" i="12"/>
  <c r="U70" i="12"/>
  <c r="AE70" i="12" s="1"/>
  <c r="F70" i="12"/>
  <c r="U69" i="12"/>
  <c r="AE69" i="12" s="1"/>
  <c r="F69" i="12"/>
  <c r="F68" i="12"/>
  <c r="F67" i="12"/>
  <c r="F65" i="12"/>
  <c r="F64" i="12"/>
  <c r="F63" i="12"/>
  <c r="F62" i="12"/>
  <c r="H62" i="12" s="1"/>
  <c r="S58" i="12"/>
  <c r="Q58" i="12"/>
  <c r="O58" i="12"/>
  <c r="F43" i="12"/>
  <c r="F44" i="12"/>
  <c r="F45" i="12"/>
  <c r="F39" i="3"/>
  <c r="F40" i="3" s="1"/>
  <c r="E39" i="3"/>
  <c r="D39" i="3"/>
  <c r="C3" i="10"/>
  <c r="C3" i="9"/>
  <c r="C3" i="8"/>
  <c r="C3" i="7"/>
  <c r="C3" i="6"/>
  <c r="C3" i="5"/>
  <c r="C3" i="4"/>
  <c r="C3" i="12"/>
  <c r="C2" i="12"/>
  <c r="C3" i="3"/>
  <c r="C2" i="10"/>
  <c r="C2" i="9"/>
  <c r="C2" i="8"/>
  <c r="C2" i="7"/>
  <c r="C2" i="6"/>
  <c r="C2" i="5"/>
  <c r="C2" i="4"/>
  <c r="C2" i="3"/>
  <c r="U66" i="12" l="1"/>
  <c r="H65" i="12"/>
  <c r="U65" i="12" s="1"/>
  <c r="U68" i="12"/>
  <c r="H68" i="12"/>
  <c r="U67" i="12"/>
  <c r="H67" i="12"/>
  <c r="H47" i="4"/>
  <c r="D42" i="12"/>
  <c r="F42" i="12" s="1"/>
  <c r="H21" i="4"/>
  <c r="AC59" i="12"/>
  <c r="H64" i="12"/>
  <c r="U64" i="12" s="1"/>
  <c r="H63" i="12"/>
  <c r="U63" i="12" s="1"/>
  <c r="U62" i="12"/>
  <c r="U61" i="12"/>
  <c r="Z61" i="12" l="1"/>
  <c r="AE61" i="12" s="1"/>
  <c r="AD61" i="12"/>
  <c r="AB61" i="12"/>
  <c r="AA61" i="12"/>
  <c r="Z63" i="12"/>
  <c r="AE63" i="12" s="1"/>
  <c r="Z62" i="12"/>
  <c r="AE66" i="12"/>
  <c r="AE67" i="12"/>
  <c r="AE68" i="12"/>
  <c r="AE65" i="12"/>
  <c r="AE64" i="12"/>
  <c r="AC61" i="12"/>
  <c r="L27" i="8"/>
  <c r="K20" i="6"/>
  <c r="K136" i="6"/>
  <c r="K54" i="6"/>
  <c r="K34" i="9"/>
  <c r="K86" i="9" s="1"/>
  <c r="K169" i="6"/>
  <c r="I109" i="6"/>
  <c r="K29" i="6"/>
  <c r="H44" i="4"/>
  <c r="L27" i="7"/>
  <c r="H142" i="6"/>
  <c r="M174" i="6"/>
  <c r="K103" i="6"/>
  <c r="K59" i="6"/>
  <c r="K48" i="6"/>
  <c r="F111" i="6" l="1"/>
  <c r="H121" i="6"/>
  <c r="F128" i="6"/>
  <c r="H119" i="6"/>
  <c r="H127" i="6"/>
  <c r="F117" i="6"/>
  <c r="F114" i="6"/>
  <c r="H124" i="6"/>
  <c r="F131" i="6"/>
  <c r="F115" i="6"/>
  <c r="F113" i="6"/>
  <c r="H130" i="6"/>
  <c r="F125" i="6"/>
  <c r="H117" i="6"/>
  <c r="H114" i="6"/>
  <c r="F124" i="6"/>
  <c r="H131" i="6"/>
  <c r="H115" i="6"/>
  <c r="H129" i="6"/>
  <c r="H120" i="6"/>
  <c r="F127" i="6"/>
  <c r="F130" i="6"/>
  <c r="H113" i="6"/>
  <c r="F118" i="6"/>
  <c r="F123" i="6"/>
  <c r="H118" i="6"/>
  <c r="H125" i="6"/>
  <c r="F116" i="6"/>
  <c r="H123" i="6"/>
  <c r="H112" i="6"/>
  <c r="F120" i="6"/>
  <c r="H111" i="6"/>
  <c r="F121" i="6"/>
  <c r="F126" i="6"/>
  <c r="H128" i="6"/>
  <c r="F112" i="6"/>
  <c r="F122" i="6"/>
  <c r="F119" i="6"/>
  <c r="H126" i="6"/>
  <c r="H122" i="6"/>
  <c r="F129" i="6"/>
  <c r="H116" i="6"/>
  <c r="J121" i="6"/>
  <c r="J130" i="6"/>
  <c r="J117" i="6"/>
  <c r="G119" i="6"/>
  <c r="G131" i="6"/>
  <c r="G130" i="6"/>
  <c r="J127" i="6"/>
  <c r="J118" i="6"/>
  <c r="J119" i="6"/>
  <c r="G127" i="6"/>
  <c r="G118" i="6"/>
  <c r="J113" i="6"/>
  <c r="J124" i="6"/>
  <c r="J125" i="6"/>
  <c r="G113" i="6"/>
  <c r="G126" i="6"/>
  <c r="J126" i="6"/>
  <c r="G112" i="6"/>
  <c r="J123" i="6"/>
  <c r="J129" i="6"/>
  <c r="J112" i="6"/>
  <c r="G117" i="6"/>
  <c r="G129" i="6"/>
  <c r="G111" i="6"/>
  <c r="J115" i="6"/>
  <c r="J131" i="6"/>
  <c r="J116" i="6"/>
  <c r="G125" i="6"/>
  <c r="G120" i="6"/>
  <c r="G115" i="6"/>
  <c r="J111" i="6"/>
  <c r="J128" i="6"/>
  <c r="G114" i="6"/>
  <c r="G116" i="6"/>
  <c r="G123" i="6"/>
  <c r="J120" i="6"/>
  <c r="J114" i="6"/>
  <c r="G122" i="6"/>
  <c r="G124" i="6"/>
  <c r="G128" i="6"/>
  <c r="J122" i="6"/>
  <c r="G121" i="6"/>
  <c r="E145" i="6"/>
  <c r="E144" i="6"/>
  <c r="G162" i="6"/>
  <c r="E160" i="6"/>
  <c r="G163" i="6"/>
  <c r="G147" i="6"/>
  <c r="E154" i="6"/>
  <c r="E164" i="6"/>
  <c r="E161" i="6"/>
  <c r="E150" i="6"/>
  <c r="G157" i="6"/>
  <c r="G152" i="6"/>
  <c r="E148" i="6"/>
  <c r="G160" i="6"/>
  <c r="E163" i="6"/>
  <c r="E147" i="6"/>
  <c r="G154" i="6"/>
  <c r="G164" i="6"/>
  <c r="G161" i="6"/>
  <c r="G150" i="6"/>
  <c r="E155" i="6"/>
  <c r="E159" i="6"/>
  <c r="G144" i="6"/>
  <c r="E152" i="6"/>
  <c r="E146" i="6"/>
  <c r="G155" i="6"/>
  <c r="G156" i="6"/>
  <c r="E162" i="6"/>
  <c r="G146" i="6"/>
  <c r="G148" i="6"/>
  <c r="G153" i="6"/>
  <c r="E151" i="6"/>
  <c r="G158" i="6"/>
  <c r="G149" i="6"/>
  <c r="G159" i="6"/>
  <c r="E156" i="6"/>
  <c r="E153" i="6"/>
  <c r="G151" i="6"/>
  <c r="E158" i="6"/>
  <c r="E149" i="6"/>
  <c r="G145" i="6"/>
  <c r="E157" i="6"/>
  <c r="I146" i="6"/>
  <c r="I161" i="6"/>
  <c r="F149" i="6"/>
  <c r="F151" i="6"/>
  <c r="F160" i="6"/>
  <c r="I156" i="6"/>
  <c r="I150" i="6"/>
  <c r="F157" i="6"/>
  <c r="F159" i="6"/>
  <c r="F155" i="6"/>
  <c r="I144" i="6"/>
  <c r="I155" i="6"/>
  <c r="I152" i="6"/>
  <c r="F153" i="6"/>
  <c r="F152" i="6"/>
  <c r="I159" i="6"/>
  <c r="I149" i="6"/>
  <c r="I148" i="6"/>
  <c r="I160" i="6"/>
  <c r="F150" i="6"/>
  <c r="F146" i="6"/>
  <c r="F148" i="6"/>
  <c r="I151" i="6"/>
  <c r="I154" i="6"/>
  <c r="I164" i="6"/>
  <c r="F158" i="6"/>
  <c r="F154" i="6"/>
  <c r="F156" i="6"/>
  <c r="I163" i="6"/>
  <c r="I158" i="6"/>
  <c r="I157" i="6"/>
  <c r="F145" i="6"/>
  <c r="F162" i="6"/>
  <c r="F164" i="6"/>
  <c r="F163" i="6"/>
  <c r="I147" i="6"/>
  <c r="I162" i="6"/>
  <c r="I145" i="6"/>
  <c r="F147" i="6"/>
  <c r="F144" i="6"/>
  <c r="F161" i="6"/>
  <c r="I153" i="6"/>
  <c r="J63" i="6"/>
  <c r="J68" i="6"/>
  <c r="H80" i="6"/>
  <c r="H65" i="6"/>
  <c r="J77" i="6"/>
  <c r="J71" i="6"/>
  <c r="J62" i="6"/>
  <c r="H82" i="6"/>
  <c r="L79" i="6"/>
  <c r="L76" i="6"/>
  <c r="L77" i="6"/>
  <c r="L85" i="6"/>
  <c r="I78" i="6"/>
  <c r="I64" i="6"/>
  <c r="I68" i="6"/>
  <c r="L65" i="6"/>
  <c r="H75" i="6"/>
  <c r="J80" i="6"/>
  <c r="H77" i="6"/>
  <c r="H62" i="6"/>
  <c r="J74" i="6"/>
  <c r="L62" i="6"/>
  <c r="L78" i="6"/>
  <c r="L83" i="6"/>
  <c r="I65" i="6"/>
  <c r="I86" i="6"/>
  <c r="I72" i="6"/>
  <c r="I76" i="6"/>
  <c r="L75" i="6"/>
  <c r="J75" i="6"/>
  <c r="H72" i="6"/>
  <c r="H67" i="6"/>
  <c r="J69" i="6"/>
  <c r="H83" i="6"/>
  <c r="H74" i="6"/>
  <c r="J86" i="6"/>
  <c r="L64" i="6"/>
  <c r="L80" i="6"/>
  <c r="L63" i="6"/>
  <c r="I73" i="6"/>
  <c r="I74" i="6"/>
  <c r="I80" i="6"/>
  <c r="I84" i="6"/>
  <c r="I79" i="6"/>
  <c r="J72" i="6"/>
  <c r="H84" i="6"/>
  <c r="H69" i="6"/>
  <c r="J81" i="6"/>
  <c r="J83" i="6"/>
  <c r="J66" i="6"/>
  <c r="H86" i="6"/>
  <c r="L66" i="6"/>
  <c r="L82" i="6"/>
  <c r="L71" i="6"/>
  <c r="I81" i="6"/>
  <c r="I67" i="6"/>
  <c r="I69" i="6"/>
  <c r="I70" i="6"/>
  <c r="H64" i="6"/>
  <c r="J84" i="6"/>
  <c r="J67" i="6"/>
  <c r="H81" i="6"/>
  <c r="H66" i="6"/>
  <c r="J78" i="6"/>
  <c r="L68" i="6"/>
  <c r="L84" i="6"/>
  <c r="L81" i="6"/>
  <c r="I61" i="6"/>
  <c r="I75" i="6"/>
  <c r="I66" i="6"/>
  <c r="L73" i="6"/>
  <c r="J64" i="6"/>
  <c r="H76" i="6"/>
  <c r="H79" i="6"/>
  <c r="J61" i="6"/>
  <c r="J73" i="6"/>
  <c r="H78" i="6"/>
  <c r="L70" i="6"/>
  <c r="L86" i="6"/>
  <c r="L67" i="6"/>
  <c r="I85" i="6"/>
  <c r="I83" i="6"/>
  <c r="I63" i="6"/>
  <c r="J65" i="6"/>
  <c r="H70" i="6"/>
  <c r="L74" i="6"/>
  <c r="J76" i="6"/>
  <c r="J79" i="6"/>
  <c r="H61" i="6"/>
  <c r="H73" i="6"/>
  <c r="J85" i="6"/>
  <c r="J70" i="6"/>
  <c r="L72" i="6"/>
  <c r="L61" i="6"/>
  <c r="L69" i="6"/>
  <c r="I62" i="6"/>
  <c r="I77" i="6"/>
  <c r="I71" i="6"/>
  <c r="H63" i="6"/>
  <c r="H68" i="6"/>
  <c r="H85" i="6"/>
  <c r="H71" i="6"/>
  <c r="J82" i="6"/>
  <c r="I82" i="6"/>
  <c r="N275" i="6"/>
  <c r="N254" i="6"/>
  <c r="N282" i="6"/>
  <c r="N319" i="6"/>
  <c r="N279" i="6"/>
  <c r="N297" i="6"/>
  <c r="N311" i="6"/>
  <c r="N240" i="6"/>
  <c r="N257" i="6"/>
  <c r="K291" i="6"/>
  <c r="K240" i="6"/>
  <c r="K237" i="6"/>
  <c r="K301" i="6"/>
  <c r="K247" i="6"/>
  <c r="K311" i="6"/>
  <c r="K316" i="6"/>
  <c r="K273" i="6"/>
  <c r="K246" i="6"/>
  <c r="N280" i="6"/>
  <c r="K293" i="6"/>
  <c r="N252" i="6"/>
  <c r="N270" i="6"/>
  <c r="N283" i="6"/>
  <c r="N289" i="6"/>
  <c r="N301" i="6"/>
  <c r="N300" i="6"/>
  <c r="N265" i="6"/>
  <c r="K299" i="6"/>
  <c r="K245" i="6"/>
  <c r="K309" i="6"/>
  <c r="K258" i="6"/>
  <c r="K255" i="6"/>
  <c r="K319" i="6"/>
  <c r="K254" i="6"/>
  <c r="K281" i="6"/>
  <c r="K270" i="6"/>
  <c r="N246" i="6"/>
  <c r="N249" i="6"/>
  <c r="K312" i="6"/>
  <c r="K176" i="6"/>
  <c r="N242" i="6"/>
  <c r="N253" i="6"/>
  <c r="N306" i="6"/>
  <c r="N288" i="6"/>
  <c r="N285" i="6"/>
  <c r="N295" i="6"/>
  <c r="N309" i="6"/>
  <c r="N315" i="6"/>
  <c r="N256" i="6"/>
  <c r="N273" i="6"/>
  <c r="K243" i="6"/>
  <c r="K307" i="6"/>
  <c r="K256" i="6"/>
  <c r="K253" i="6"/>
  <c r="K317" i="6"/>
  <c r="K266" i="6"/>
  <c r="K263" i="6"/>
  <c r="K278" i="6"/>
  <c r="K289" i="6"/>
  <c r="K294" i="6"/>
  <c r="N317" i="6"/>
  <c r="K303" i="6"/>
  <c r="N261" i="6"/>
  <c r="N290" i="6"/>
  <c r="N291" i="6"/>
  <c r="N303" i="6"/>
  <c r="N323" i="6"/>
  <c r="N239" i="6"/>
  <c r="K251" i="6"/>
  <c r="K315" i="6"/>
  <c r="K261" i="6"/>
  <c r="K325" i="6"/>
  <c r="K274" i="6"/>
  <c r="K271" i="6"/>
  <c r="K244" i="6"/>
  <c r="K326" i="6"/>
  <c r="K297" i="6"/>
  <c r="K310" i="6"/>
  <c r="N287" i="6"/>
  <c r="K283" i="6"/>
  <c r="K308" i="6"/>
  <c r="N258" i="6"/>
  <c r="N243" i="6"/>
  <c r="N269" i="6"/>
  <c r="N320" i="6"/>
  <c r="N293" i="6"/>
  <c r="N313" i="6"/>
  <c r="N298" i="6"/>
  <c r="N247" i="6"/>
  <c r="N272" i="6"/>
  <c r="K259" i="6"/>
  <c r="K323" i="6"/>
  <c r="K272" i="6"/>
  <c r="K269" i="6"/>
  <c r="K290" i="6"/>
  <c r="K282" i="6"/>
  <c r="K279" i="6"/>
  <c r="K252" i="6"/>
  <c r="K241" i="6"/>
  <c r="K305" i="6"/>
  <c r="N322" i="6"/>
  <c r="K242" i="6"/>
  <c r="N266" i="6"/>
  <c r="N251" i="6"/>
  <c r="N277" i="6"/>
  <c r="N307" i="6"/>
  <c r="N304" i="6"/>
  <c r="N299" i="6"/>
  <c r="N321" i="6"/>
  <c r="N308" i="6"/>
  <c r="N255" i="6"/>
  <c r="K267" i="6"/>
  <c r="K277" i="6"/>
  <c r="K298" i="6"/>
  <c r="K287" i="6"/>
  <c r="K276" i="6"/>
  <c r="K249" i="6"/>
  <c r="K313" i="6"/>
  <c r="N267" i="6"/>
  <c r="N271" i="6"/>
  <c r="K320" i="6"/>
  <c r="K265" i="6"/>
  <c r="N274" i="6"/>
  <c r="N259" i="6"/>
  <c r="N238" i="6"/>
  <c r="N310" i="6"/>
  <c r="N305" i="6"/>
  <c r="N281" i="6"/>
  <c r="N263" i="6"/>
  <c r="N241" i="6"/>
  <c r="K275" i="6"/>
  <c r="K304" i="6"/>
  <c r="K288" i="6"/>
  <c r="K285" i="6"/>
  <c r="K322" i="6"/>
  <c r="K306" i="6"/>
  <c r="K295" i="6"/>
  <c r="K284" i="6"/>
  <c r="K257" i="6"/>
  <c r="K321" i="6"/>
  <c r="N318" i="6"/>
  <c r="K239" i="6"/>
  <c r="N286" i="6"/>
  <c r="N325" i="6"/>
  <c r="K286" i="6"/>
  <c r="L316" i="6"/>
  <c r="J252" i="6"/>
  <c r="L233" i="6"/>
  <c r="L226" i="6"/>
  <c r="L184" i="6"/>
  <c r="L183" i="6"/>
  <c r="L190" i="6"/>
  <c r="L181" i="6"/>
  <c r="L180" i="6"/>
  <c r="L187" i="6"/>
  <c r="N284" i="6"/>
  <c r="J301" i="6"/>
  <c r="J269" i="6"/>
  <c r="L245" i="6"/>
  <c r="J246" i="6"/>
  <c r="L299" i="6"/>
  <c r="L267" i="6"/>
  <c r="J274" i="6"/>
  <c r="J294" i="6"/>
  <c r="J292" i="6"/>
  <c r="L244" i="6"/>
  <c r="N268" i="6"/>
  <c r="L286" i="6"/>
  <c r="J312" i="6"/>
  <c r="L280" i="6"/>
  <c r="L248" i="6"/>
  <c r="L193" i="6"/>
  <c r="L208" i="6"/>
  <c r="L207" i="6"/>
  <c r="L214" i="6"/>
  <c r="L205" i="6"/>
  <c r="L204" i="6"/>
  <c r="L211" i="6"/>
  <c r="N278" i="6"/>
  <c r="J297" i="6"/>
  <c r="J265" i="6"/>
  <c r="J306" i="6"/>
  <c r="J311" i="6"/>
  <c r="L279" i="6"/>
  <c r="L247" i="6"/>
  <c r="N208" i="6"/>
  <c r="N214" i="6"/>
  <c r="N204" i="6"/>
  <c r="N217" i="6"/>
  <c r="N231" i="6"/>
  <c r="N229" i="6"/>
  <c r="N235" i="6"/>
  <c r="N177" i="6"/>
  <c r="N191" i="6"/>
  <c r="N189" i="6"/>
  <c r="N195" i="6"/>
  <c r="N216" i="6"/>
  <c r="N222" i="6"/>
  <c r="N212" i="6"/>
  <c r="K190" i="6"/>
  <c r="N201" i="6"/>
  <c r="N206" i="6"/>
  <c r="N181" i="6"/>
  <c r="N250" i="6"/>
  <c r="J180" i="6"/>
  <c r="L266" i="6"/>
  <c r="J244" i="6"/>
  <c r="J248" i="6"/>
  <c r="J211" i="6"/>
  <c r="L241" i="6"/>
  <c r="K208" i="6"/>
  <c r="K235" i="6"/>
  <c r="K195" i="6"/>
  <c r="K250" i="6"/>
  <c r="N314" i="6"/>
  <c r="K248" i="6"/>
  <c r="J316" i="6"/>
  <c r="L252" i="6"/>
  <c r="J217" i="6"/>
  <c r="J232" i="6"/>
  <c r="J231" i="6"/>
  <c r="J178" i="6"/>
  <c r="J229" i="6"/>
  <c r="J228" i="6"/>
  <c r="J235" i="6"/>
  <c r="J234" i="6"/>
  <c r="N262" i="6"/>
  <c r="L301" i="6"/>
  <c r="L269" i="6"/>
  <c r="N237" i="6"/>
  <c r="L246" i="6"/>
  <c r="J299" i="6"/>
  <c r="J267" i="6"/>
  <c r="L274" i="6"/>
  <c r="L294" i="6"/>
  <c r="L292" i="6"/>
  <c r="K262" i="6"/>
  <c r="J322" i="6"/>
  <c r="J270" i="6"/>
  <c r="J304" i="6"/>
  <c r="J272" i="6"/>
  <c r="J240" i="6"/>
  <c r="J177" i="6"/>
  <c r="J192" i="6"/>
  <c r="J191" i="6"/>
  <c r="J198" i="6"/>
  <c r="J189" i="6"/>
  <c r="J188" i="6"/>
  <c r="J195" i="6"/>
  <c r="N260" i="6"/>
  <c r="L297" i="6"/>
  <c r="L265" i="6"/>
  <c r="L306" i="6"/>
  <c r="L311" i="6"/>
  <c r="J279" i="6"/>
  <c r="J247" i="6"/>
  <c r="K225" i="6"/>
  <c r="K210" i="6"/>
  <c r="K182" i="6"/>
  <c r="K194" i="6"/>
  <c r="K185" i="6"/>
  <c r="K199" i="6"/>
  <c r="K197" i="6"/>
  <c r="K203" i="6"/>
  <c r="K224" i="6"/>
  <c r="K230" i="6"/>
  <c r="K220" i="6"/>
  <c r="K233" i="6"/>
  <c r="K184" i="6"/>
  <c r="K180" i="6"/>
  <c r="N213" i="6"/>
  <c r="N186" i="6"/>
  <c r="N226" i="6"/>
  <c r="L268" i="6"/>
  <c r="N176" i="6"/>
  <c r="J275" i="6"/>
  <c r="J286" i="6"/>
  <c r="J204" i="6"/>
  <c r="J287" i="6"/>
  <c r="K231" i="6"/>
  <c r="K212" i="6"/>
  <c r="N312" i="6"/>
  <c r="K296" i="6"/>
  <c r="J318" i="6"/>
  <c r="J300" i="6"/>
  <c r="N236" i="6"/>
  <c r="L217" i="6"/>
  <c r="L232" i="6"/>
  <c r="L231" i="6"/>
  <c r="L178" i="6"/>
  <c r="L229" i="6"/>
  <c r="L228" i="6"/>
  <c r="L235" i="6"/>
  <c r="L234" i="6"/>
  <c r="J325" i="6"/>
  <c r="J293" i="6"/>
  <c r="J261" i="6"/>
  <c r="J237" i="6"/>
  <c r="J323" i="6"/>
  <c r="L291" i="6"/>
  <c r="L259" i="6"/>
  <c r="J242" i="6"/>
  <c r="J238" i="6"/>
  <c r="J276" i="6"/>
  <c r="K302" i="6"/>
  <c r="L322" i="6"/>
  <c r="L270" i="6"/>
  <c r="L304" i="6"/>
  <c r="L272" i="6"/>
  <c r="L240" i="6"/>
  <c r="L177" i="6"/>
  <c r="L192" i="6"/>
  <c r="L191" i="6"/>
  <c r="L198" i="6"/>
  <c r="L189" i="6"/>
  <c r="L188" i="6"/>
  <c r="L195" i="6"/>
  <c r="J321" i="6"/>
  <c r="J289" i="6"/>
  <c r="J257" i="6"/>
  <c r="J282" i="6"/>
  <c r="L303" i="6"/>
  <c r="L271" i="6"/>
  <c r="L239" i="6"/>
  <c r="N225" i="6"/>
  <c r="N210" i="6"/>
  <c r="N182" i="6"/>
  <c r="N194" i="6"/>
  <c r="N185" i="6"/>
  <c r="N199" i="6"/>
  <c r="N197" i="6"/>
  <c r="N203" i="6"/>
  <c r="N224" i="6"/>
  <c r="N230" i="6"/>
  <c r="N220" i="6"/>
  <c r="N233" i="6"/>
  <c r="N184" i="6"/>
  <c r="N190" i="6"/>
  <c r="N180" i="6"/>
  <c r="N200" i="6"/>
  <c r="J184" i="6"/>
  <c r="J181" i="6"/>
  <c r="L277" i="6"/>
  <c r="L308" i="6"/>
  <c r="J193" i="6"/>
  <c r="N302" i="6"/>
  <c r="J255" i="6"/>
  <c r="K229" i="6"/>
  <c r="K216" i="6"/>
  <c r="N296" i="6"/>
  <c r="K238" i="6"/>
  <c r="L318" i="6"/>
  <c r="L300" i="6"/>
  <c r="J236" i="6"/>
  <c r="J201" i="6"/>
  <c r="J216" i="6"/>
  <c r="J215" i="6"/>
  <c r="J222" i="6"/>
  <c r="J213" i="6"/>
  <c r="J212" i="6"/>
  <c r="J219" i="6"/>
  <c r="K318" i="6"/>
  <c r="L325" i="6"/>
  <c r="L293" i="6"/>
  <c r="L261" i="6"/>
  <c r="L237" i="6"/>
  <c r="L323" i="6"/>
  <c r="J291" i="6"/>
  <c r="J259" i="6"/>
  <c r="L242" i="6"/>
  <c r="L238" i="6"/>
  <c r="L276" i="6"/>
  <c r="K324" i="6"/>
  <c r="J314" i="6"/>
  <c r="J250" i="6"/>
  <c r="J296" i="6"/>
  <c r="J264" i="6"/>
  <c r="J225" i="6"/>
  <c r="J186" i="6"/>
  <c r="J210" i="6"/>
  <c r="J218" i="6"/>
  <c r="J182" i="6"/>
  <c r="J202" i="6"/>
  <c r="J194" i="6"/>
  <c r="J179" i="6"/>
  <c r="L321" i="6"/>
  <c r="L289" i="6"/>
  <c r="L257" i="6"/>
  <c r="L282" i="6"/>
  <c r="J303" i="6"/>
  <c r="J271" i="6"/>
  <c r="J239" i="6"/>
  <c r="K193" i="6"/>
  <c r="K207" i="6"/>
  <c r="K205" i="6"/>
  <c r="K211" i="6"/>
  <c r="K232" i="6"/>
  <c r="K178" i="6"/>
  <c r="K228" i="6"/>
  <c r="K234" i="6"/>
  <c r="K192" i="6"/>
  <c r="K198" i="6"/>
  <c r="K188" i="6"/>
  <c r="K201" i="6"/>
  <c r="K215" i="6"/>
  <c r="K213" i="6"/>
  <c r="K219" i="6"/>
  <c r="N234" i="6"/>
  <c r="N215" i="6"/>
  <c r="N218" i="6"/>
  <c r="N227" i="6"/>
  <c r="L262" i="6"/>
  <c r="J187" i="6"/>
  <c r="J307" i="6"/>
  <c r="N294" i="6"/>
  <c r="J205" i="6"/>
  <c r="L319" i="6"/>
  <c r="K217" i="6"/>
  <c r="K222" i="6"/>
  <c r="K280" i="6"/>
  <c r="N292" i="6"/>
  <c r="J278" i="6"/>
  <c r="J284" i="6"/>
  <c r="L236" i="6"/>
  <c r="L201" i="6"/>
  <c r="L216" i="6"/>
  <c r="L215" i="6"/>
  <c r="L222" i="6"/>
  <c r="L213" i="6"/>
  <c r="L212" i="6"/>
  <c r="L219" i="6"/>
  <c r="K300" i="6"/>
  <c r="L317" i="6"/>
  <c r="J285" i="6"/>
  <c r="J253" i="6"/>
  <c r="J290" i="6"/>
  <c r="J315" i="6"/>
  <c r="L283" i="6"/>
  <c r="L251" i="6"/>
  <c r="J326" i="6"/>
  <c r="L324" i="6"/>
  <c r="J260" i="6"/>
  <c r="K292" i="6"/>
  <c r="L314" i="6"/>
  <c r="L250" i="6"/>
  <c r="L296" i="6"/>
  <c r="L264" i="6"/>
  <c r="L225" i="6"/>
  <c r="L186" i="6"/>
  <c r="L210" i="6"/>
  <c r="L218" i="6"/>
  <c r="L182" i="6"/>
  <c r="L202" i="6"/>
  <c r="L194" i="6"/>
  <c r="L179" i="6"/>
  <c r="J313" i="6"/>
  <c r="J281" i="6"/>
  <c r="J249" i="6"/>
  <c r="J254" i="6"/>
  <c r="L295" i="6"/>
  <c r="L263" i="6"/>
  <c r="J310" i="6"/>
  <c r="N193" i="6"/>
  <c r="N207" i="6"/>
  <c r="N205" i="6"/>
  <c r="N211" i="6"/>
  <c r="N232" i="6"/>
  <c r="N178" i="6"/>
  <c r="N228" i="6"/>
  <c r="N192" i="6"/>
  <c r="N198" i="6"/>
  <c r="N188" i="6"/>
  <c r="N219" i="6"/>
  <c r="J226" i="6"/>
  <c r="J208" i="6"/>
  <c r="L258" i="6"/>
  <c r="K189" i="6"/>
  <c r="N264" i="6"/>
  <c r="N276" i="6"/>
  <c r="L278" i="6"/>
  <c r="L284" i="6"/>
  <c r="L176" i="6"/>
  <c r="J185" i="6"/>
  <c r="J200" i="6"/>
  <c r="J199" i="6"/>
  <c r="J206" i="6"/>
  <c r="J197" i="6"/>
  <c r="J196" i="6"/>
  <c r="J203" i="6"/>
  <c r="K268" i="6"/>
  <c r="J317" i="6"/>
  <c r="L285" i="6"/>
  <c r="L253" i="6"/>
  <c r="L290" i="6"/>
  <c r="L315" i="6"/>
  <c r="J283" i="6"/>
  <c r="J251" i="6"/>
  <c r="L326" i="6"/>
  <c r="J324" i="6"/>
  <c r="L260" i="6"/>
  <c r="K260" i="6"/>
  <c r="J298" i="6"/>
  <c r="L320" i="6"/>
  <c r="J288" i="6"/>
  <c r="J256" i="6"/>
  <c r="J209" i="6"/>
  <c r="J224" i="6"/>
  <c r="J223" i="6"/>
  <c r="J230" i="6"/>
  <c r="J221" i="6"/>
  <c r="J220" i="6"/>
  <c r="J227" i="6"/>
  <c r="N316" i="6"/>
  <c r="L313" i="6"/>
  <c r="L281" i="6"/>
  <c r="L249" i="6"/>
  <c r="L254" i="6"/>
  <c r="J295" i="6"/>
  <c r="J263" i="6"/>
  <c r="L310" i="6"/>
  <c r="K186" i="6"/>
  <c r="K218" i="6"/>
  <c r="K202" i="6"/>
  <c r="K179" i="6"/>
  <c r="K200" i="6"/>
  <c r="K206" i="6"/>
  <c r="K196" i="6"/>
  <c r="K209" i="6"/>
  <c r="K223" i="6"/>
  <c r="K221" i="6"/>
  <c r="K227" i="6"/>
  <c r="K226" i="6"/>
  <c r="K183" i="6"/>
  <c r="K181" i="6"/>
  <c r="K187" i="6"/>
  <c r="N244" i="6"/>
  <c r="L224" i="6"/>
  <c r="L230" i="6"/>
  <c r="L220" i="6"/>
  <c r="N326" i="6"/>
  <c r="J273" i="6"/>
  <c r="J319" i="6"/>
  <c r="L287" i="6"/>
  <c r="J258" i="6"/>
  <c r="N179" i="6"/>
  <c r="N209" i="6"/>
  <c r="N223" i="6"/>
  <c r="N183" i="6"/>
  <c r="K314" i="6"/>
  <c r="J190" i="6"/>
  <c r="J245" i="6"/>
  <c r="L302" i="6"/>
  <c r="J280" i="6"/>
  <c r="J207" i="6"/>
  <c r="L305" i="6"/>
  <c r="K204" i="6"/>
  <c r="K177" i="6"/>
  <c r="N248" i="6"/>
  <c r="K264" i="6"/>
  <c r="J262" i="6"/>
  <c r="J268" i="6"/>
  <c r="J176" i="6"/>
  <c r="L185" i="6"/>
  <c r="L200" i="6"/>
  <c r="L199" i="6"/>
  <c r="L206" i="6"/>
  <c r="L197" i="6"/>
  <c r="L196" i="6"/>
  <c r="L203" i="6"/>
  <c r="K236" i="6"/>
  <c r="J309" i="6"/>
  <c r="J277" i="6"/>
  <c r="N245" i="6"/>
  <c r="J266" i="6"/>
  <c r="L307" i="6"/>
  <c r="L275" i="6"/>
  <c r="L243" i="6"/>
  <c r="J302" i="6"/>
  <c r="J308" i="6"/>
  <c r="N324" i="6"/>
  <c r="L298" i="6"/>
  <c r="J320" i="6"/>
  <c r="L288" i="6"/>
  <c r="L256" i="6"/>
  <c r="L209" i="6"/>
  <c r="L223" i="6"/>
  <c r="L221" i="6"/>
  <c r="L227" i="6"/>
  <c r="J305" i="6"/>
  <c r="J241" i="6"/>
  <c r="L255" i="6"/>
  <c r="N202" i="6"/>
  <c r="N196" i="6"/>
  <c r="N221" i="6"/>
  <c r="N187" i="6"/>
  <c r="J233" i="6"/>
  <c r="J183" i="6"/>
  <c r="L309" i="6"/>
  <c r="J243" i="6"/>
  <c r="L312" i="6"/>
  <c r="J214" i="6"/>
  <c r="L273" i="6"/>
  <c r="K214" i="6"/>
  <c r="K191" i="6"/>
  <c r="J30" i="6"/>
  <c r="S17" i="6" s="1"/>
  <c r="H30" i="6"/>
  <c r="Q17" i="6" s="1"/>
  <c r="I30" i="6"/>
  <c r="L30" i="6"/>
  <c r="U17" i="6" s="1"/>
  <c r="J49" i="6"/>
  <c r="H49" i="6"/>
  <c r="P44" i="6" s="1"/>
  <c r="I49" i="6"/>
  <c r="L49" i="6"/>
  <c r="T44" i="6" s="1"/>
  <c r="AE62" i="12"/>
  <c r="AA46" i="12"/>
  <c r="E23" i="4" s="1"/>
  <c r="AE46" i="12"/>
  <c r="I23" i="4" s="1"/>
  <c r="AB46" i="12"/>
  <c r="F23" i="4" s="1"/>
  <c r="AD46" i="12"/>
  <c r="H23" i="4" s="1"/>
  <c r="AC46" i="12"/>
  <c r="G23" i="4" s="1"/>
  <c r="K31" i="8"/>
  <c r="K32" i="8"/>
  <c r="I31" i="8"/>
  <c r="M32" i="8"/>
  <c r="J32" i="8"/>
  <c r="I32" i="8"/>
  <c r="M31" i="8"/>
  <c r="J31" i="8"/>
  <c r="J77" i="8"/>
  <c r="I77" i="8"/>
  <c r="M69" i="8"/>
  <c r="K49" i="8"/>
  <c r="K76" i="8"/>
  <c r="J76" i="8"/>
  <c r="I68" i="8"/>
  <c r="M60" i="8"/>
  <c r="K79" i="8"/>
  <c r="J75" i="8"/>
  <c r="I71" i="8"/>
  <c r="M67" i="8"/>
  <c r="K63" i="8"/>
  <c r="J59" i="8"/>
  <c r="I55" i="8"/>
  <c r="M51" i="8"/>
  <c r="K47" i="8"/>
  <c r="J43" i="8"/>
  <c r="I39" i="8"/>
  <c r="M35" i="8"/>
  <c r="M30" i="8"/>
  <c r="M73" i="8"/>
  <c r="K57" i="8"/>
  <c r="J53" i="8"/>
  <c r="I53" i="8"/>
  <c r="M45" i="8"/>
  <c r="K37" i="8"/>
  <c r="J33" i="8"/>
  <c r="I33" i="8"/>
  <c r="I80" i="8"/>
  <c r="M72" i="8"/>
  <c r="K56" i="8"/>
  <c r="J56" i="8"/>
  <c r="I48" i="8"/>
  <c r="M44" i="8"/>
  <c r="K36" i="8"/>
  <c r="J36" i="8"/>
  <c r="K78" i="8"/>
  <c r="J74" i="8"/>
  <c r="I70" i="8"/>
  <c r="M66" i="8"/>
  <c r="K62" i="8"/>
  <c r="J58" i="8"/>
  <c r="I54" i="8"/>
  <c r="M50" i="8"/>
  <c r="K46" i="8"/>
  <c r="J42" i="8"/>
  <c r="I38" i="8"/>
  <c r="M34" i="8"/>
  <c r="K77" i="8"/>
  <c r="J69" i="8"/>
  <c r="I69" i="8"/>
  <c r="M61" i="8"/>
  <c r="K68" i="8"/>
  <c r="J68" i="8"/>
  <c r="I60" i="8"/>
  <c r="M52" i="8"/>
  <c r="M79" i="8"/>
  <c r="K75" i="8"/>
  <c r="J71" i="8"/>
  <c r="I67" i="8"/>
  <c r="M63" i="8"/>
  <c r="K59" i="8"/>
  <c r="J55" i="8"/>
  <c r="I51" i="8"/>
  <c r="M47" i="8"/>
  <c r="K43" i="8"/>
  <c r="J39" i="8"/>
  <c r="I35" i="8"/>
  <c r="I30" i="8"/>
  <c r="J73" i="8"/>
  <c r="I73" i="8"/>
  <c r="M65" i="8"/>
  <c r="K53" i="8"/>
  <c r="J45" i="8"/>
  <c r="I45" i="8"/>
  <c r="M41" i="8"/>
  <c r="K33" i="8"/>
  <c r="K80" i="8"/>
  <c r="J80" i="8"/>
  <c r="I72" i="8"/>
  <c r="M64" i="8"/>
  <c r="K48" i="8"/>
  <c r="J48" i="8"/>
  <c r="I44" i="8"/>
  <c r="M40" i="8"/>
  <c r="M78" i="8"/>
  <c r="K74" i="8"/>
  <c r="J70" i="8"/>
  <c r="I66" i="8"/>
  <c r="M62" i="8"/>
  <c r="K58" i="8"/>
  <c r="J54" i="8"/>
  <c r="I50" i="8"/>
  <c r="M46" i="8"/>
  <c r="K42" i="8"/>
  <c r="J38" i="8"/>
  <c r="I34" i="8"/>
  <c r="K69" i="8"/>
  <c r="J61" i="8"/>
  <c r="I61" i="8"/>
  <c r="M49" i="8"/>
  <c r="M76" i="8"/>
  <c r="K60" i="8"/>
  <c r="J60" i="8"/>
  <c r="I52" i="8"/>
  <c r="I79" i="8"/>
  <c r="M75" i="8"/>
  <c r="K71" i="8"/>
  <c r="J67" i="8"/>
  <c r="I63" i="8"/>
  <c r="M59" i="8"/>
  <c r="K55" i="8"/>
  <c r="J51" i="8"/>
  <c r="I47" i="8"/>
  <c r="M43" i="8"/>
  <c r="K39" i="8"/>
  <c r="J35" i="8"/>
  <c r="J30" i="8"/>
  <c r="K73" i="8"/>
  <c r="J65" i="8"/>
  <c r="I65" i="8"/>
  <c r="M57" i="8"/>
  <c r="K45" i="8"/>
  <c r="J41" i="8"/>
  <c r="I41" i="8"/>
  <c r="M37" i="8"/>
  <c r="K72" i="8"/>
  <c r="J72" i="8"/>
  <c r="I64" i="8"/>
  <c r="M56" i="8"/>
  <c r="K44" i="8"/>
  <c r="J44" i="8"/>
  <c r="K30" i="8"/>
  <c r="J40" i="8"/>
  <c r="I78" i="8"/>
  <c r="I74" i="8"/>
  <c r="I62" i="8"/>
  <c r="I58" i="8"/>
  <c r="I46" i="8"/>
  <c r="I42" i="8"/>
  <c r="K61" i="8"/>
  <c r="M68" i="8"/>
  <c r="J52" i="8"/>
  <c r="K67" i="8"/>
  <c r="K51" i="8"/>
  <c r="K35" i="8"/>
  <c r="I57" i="8"/>
  <c r="I37" i="8"/>
  <c r="J64" i="8"/>
  <c r="I40" i="8"/>
  <c r="M74" i="8"/>
  <c r="M58" i="8"/>
  <c r="M42" i="8"/>
  <c r="M77" i="8"/>
  <c r="J49" i="8"/>
  <c r="I76" i="8"/>
  <c r="K52" i="8"/>
  <c r="J79" i="8"/>
  <c r="M71" i="8"/>
  <c r="J63" i="8"/>
  <c r="M55" i="8"/>
  <c r="J47" i="8"/>
  <c r="M39" i="8"/>
  <c r="J57" i="8"/>
  <c r="M53" i="8"/>
  <c r="J37" i="8"/>
  <c r="M33" i="8"/>
  <c r="K64" i="8"/>
  <c r="I56" i="8"/>
  <c r="K40" i="8"/>
  <c r="J78" i="8"/>
  <c r="J66" i="8"/>
  <c r="J62" i="8"/>
  <c r="J50" i="8"/>
  <c r="J46" i="8"/>
  <c r="J34" i="8"/>
  <c r="M36" i="8"/>
  <c r="M70" i="8"/>
  <c r="K66" i="8"/>
  <c r="M54" i="8"/>
  <c r="K50" i="8"/>
  <c r="M38" i="8"/>
  <c r="K34" i="8"/>
  <c r="I49" i="8"/>
  <c r="I75" i="8"/>
  <c r="I59" i="8"/>
  <c r="I43" i="8"/>
  <c r="K65" i="8"/>
  <c r="K41" i="8"/>
  <c r="M80" i="8"/>
  <c r="M48" i="8"/>
  <c r="I36" i="8"/>
  <c r="K70" i="8"/>
  <c r="K54" i="8"/>
  <c r="K38" i="8"/>
  <c r="I29" i="7"/>
  <c r="M31" i="7"/>
  <c r="J31" i="7"/>
  <c r="I23" i="7" s="1"/>
  <c r="F26" i="4" s="1"/>
  <c r="J29" i="7"/>
  <c r="I31" i="7"/>
  <c r="M29" i="7"/>
  <c r="K40" i="9"/>
  <c r="K48" i="9"/>
  <c r="K56" i="9"/>
  <c r="K64" i="9"/>
  <c r="K72" i="9"/>
  <c r="K80" i="9"/>
  <c r="K76" i="9"/>
  <c r="K53" i="9"/>
  <c r="K41" i="9"/>
  <c r="K49" i="9"/>
  <c r="K57" i="9"/>
  <c r="K65" i="9"/>
  <c r="K73" i="9"/>
  <c r="K81" i="9"/>
  <c r="K60" i="9"/>
  <c r="K61" i="9"/>
  <c r="K42" i="9"/>
  <c r="K50" i="9"/>
  <c r="K58" i="9"/>
  <c r="K66" i="9"/>
  <c r="K74" i="9"/>
  <c r="K82" i="9"/>
  <c r="K44" i="9"/>
  <c r="K84" i="9"/>
  <c r="K37" i="9"/>
  <c r="K85" i="9"/>
  <c r="K43" i="9"/>
  <c r="K51" i="9"/>
  <c r="K59" i="9"/>
  <c r="K67" i="9"/>
  <c r="K75" i="9"/>
  <c r="K83" i="9"/>
  <c r="K68" i="9"/>
  <c r="K69" i="9"/>
  <c r="K38" i="9"/>
  <c r="K46" i="9"/>
  <c r="K54" i="9"/>
  <c r="K62" i="9"/>
  <c r="K70" i="9"/>
  <c r="K78" i="9"/>
  <c r="K87" i="9"/>
  <c r="K36" i="9"/>
  <c r="K45" i="9"/>
  <c r="K39" i="9"/>
  <c r="K47" i="9"/>
  <c r="K55" i="9"/>
  <c r="K63" i="9"/>
  <c r="K71" i="9"/>
  <c r="K79" i="9"/>
  <c r="K52" i="9"/>
  <c r="K77" i="9"/>
  <c r="R17" i="6"/>
  <c r="I55" i="5"/>
  <c r="Q45" i="5" s="1"/>
  <c r="H55" i="5"/>
  <c r="P45" i="5" s="1"/>
  <c r="Q44" i="6"/>
  <c r="R44" i="6"/>
  <c r="F49" i="4" l="1"/>
  <c r="H23" i="7"/>
  <c r="E26" i="4" s="1"/>
  <c r="J23" i="7"/>
  <c r="G26" i="4" s="1"/>
  <c r="G47" i="4"/>
  <c r="K23" i="7"/>
  <c r="H26" i="4" s="1"/>
  <c r="K31" i="9"/>
  <c r="S22" i="9" s="1"/>
  <c r="L55" i="5"/>
  <c r="H46" i="4"/>
  <c r="J22" i="8"/>
  <c r="F27" i="4" s="1"/>
  <c r="K22" i="8"/>
  <c r="G27" i="4" s="1"/>
  <c r="M22" i="8"/>
  <c r="I27" i="4" s="1"/>
  <c r="I22" i="8"/>
  <c r="E27" i="4" s="1"/>
  <c r="E49" i="4" l="1"/>
  <c r="G49" i="4"/>
  <c r="G50" i="4"/>
  <c r="E50" i="4"/>
  <c r="I50" i="4"/>
  <c r="F50" i="4"/>
  <c r="F46" i="4"/>
  <c r="E47" i="4"/>
  <c r="T45" i="5"/>
  <c r="H49" i="4"/>
  <c r="G46" i="4"/>
  <c r="I46" i="4"/>
  <c r="E46" i="4"/>
  <c r="I47" i="4" l="1"/>
  <c r="F47" i="4"/>
  <c r="L22" i="8"/>
  <c r="H27" i="4" s="1"/>
  <c r="H50" i="4" l="1"/>
  <c r="L23" i="7" l="1"/>
  <c r="I26" i="4" s="1"/>
  <c r="I49" i="4" l="1"/>
  <c r="U18" i="6" l="1"/>
  <c r="S18" i="6"/>
  <c r="Q18" i="6"/>
  <c r="T18" i="6"/>
  <c r="R18" i="6"/>
  <c r="I30" i="4" l="1"/>
  <c r="E30" i="4"/>
  <c r="G30" i="4"/>
  <c r="E53" i="4" l="1"/>
  <c r="I53" i="4"/>
  <c r="G53" i="4"/>
  <c r="L104" i="6" l="1"/>
  <c r="T104" i="6" s="1"/>
  <c r="H104" i="6"/>
  <c r="P104" i="6" s="1"/>
  <c r="H170" i="6" l="1"/>
  <c r="P106" i="6" s="1"/>
  <c r="L170" i="6"/>
  <c r="T106" i="6" s="1"/>
  <c r="J104" i="6" l="1"/>
  <c r="R104" i="6" s="1"/>
  <c r="J137" i="6"/>
  <c r="R105" i="6" s="1"/>
  <c r="J170" i="6"/>
  <c r="R106" i="6" s="1"/>
  <c r="I170" i="6"/>
  <c r="Q106" i="6" s="1"/>
  <c r="K170" i="6"/>
  <c r="S106" i="6" s="1"/>
  <c r="S19" i="6" l="1"/>
  <c r="J21" i="6" s="1"/>
  <c r="G25" i="4" s="1"/>
  <c r="H30" i="4"/>
  <c r="F30" i="4"/>
  <c r="R21" i="9" l="1"/>
  <c r="Q26" i="9"/>
  <c r="G48" i="4"/>
  <c r="H53" i="4"/>
  <c r="F53" i="4"/>
  <c r="I104" i="6"/>
  <c r="Q104" i="6" s="1"/>
  <c r="K104" i="6"/>
  <c r="S104" i="6" s="1"/>
  <c r="J55" i="6" l="1"/>
  <c r="R45" i="6" s="1"/>
  <c r="I137" i="6"/>
  <c r="Q105" i="6" s="1"/>
  <c r="R19" i="6" s="1"/>
  <c r="I21" i="6" s="1"/>
  <c r="F25" i="4" s="1"/>
  <c r="Q21" i="9" l="1"/>
  <c r="F48" i="4"/>
  <c r="P26" i="9"/>
  <c r="I55" i="6"/>
  <c r="Q45" i="6" s="1"/>
  <c r="K55" i="6"/>
  <c r="S45" i="6" s="1"/>
  <c r="K137" i="6"/>
  <c r="S105" i="6" s="1"/>
  <c r="T19" i="6" s="1"/>
  <c r="K21" i="6" s="1"/>
  <c r="H25" i="4" s="1"/>
  <c r="H48" i="4" l="1"/>
  <c r="R26" i="9"/>
  <c r="S21" i="9"/>
  <c r="H137" i="6" l="1"/>
  <c r="P105" i="6" s="1"/>
  <c r="Q19" i="6" s="1"/>
  <c r="H21" i="6" s="1"/>
  <c r="E25" i="4" s="1"/>
  <c r="L137" i="6"/>
  <c r="T105" i="6" s="1"/>
  <c r="U19" i="6" s="1"/>
  <c r="L21" i="6" s="1"/>
  <c r="I25" i="4" s="1"/>
  <c r="P21" i="9" l="1"/>
  <c r="O26" i="9"/>
  <c r="E48" i="4"/>
  <c r="S26" i="9"/>
  <c r="T21" i="9"/>
  <c r="I48" i="4"/>
  <c r="I28" i="4" l="1"/>
  <c r="I51" i="4" s="1"/>
  <c r="E28" i="4"/>
  <c r="E51" i="4" s="1"/>
  <c r="E29" i="4"/>
  <c r="E52" i="4" s="1"/>
  <c r="G28" i="4"/>
  <c r="G29" i="4" s="1"/>
  <c r="G52" i="4" s="1"/>
  <c r="F28" i="4"/>
  <c r="F29" i="4" s="1"/>
  <c r="F52" i="4" s="1"/>
  <c r="H28" i="4"/>
  <c r="H29" i="4" s="1"/>
  <c r="H52" i="4" s="1"/>
  <c r="I29" i="4"/>
  <c r="E55" i="4" l="1"/>
  <c r="E32" i="4"/>
  <c r="H55" i="6" s="1"/>
  <c r="P45" i="6" s="1"/>
  <c r="H51" i="4"/>
  <c r="H55" i="4" s="1"/>
  <c r="H32" i="4"/>
  <c r="G51" i="4"/>
  <c r="G55" i="4" s="1"/>
  <c r="G32" i="4"/>
  <c r="F51" i="4"/>
  <c r="F55" i="4" s="1"/>
  <c r="F32" i="4"/>
  <c r="I52" i="4"/>
  <c r="I55" i="4" s="1"/>
  <c r="I32" i="4"/>
  <c r="L55" i="6" s="1"/>
  <c r="T4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tc={ECA3DA0A-91B0-4E6A-9337-E06E373E74E7}</author>
    <author>tc={269D92DD-1CFC-4510-A96B-F42300900653}</author>
  </authors>
  <commentList>
    <comment ref="B108" authorId="0" shapeId="0" xr:uid="{ECA3DA0A-91B0-4E6A-9337-E06E373E74E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20 rindiņas</t>
        </r>
      </text>
    </comment>
    <comment ref="B141" authorId="1" shapeId="0" xr:uid="{269D92DD-1CFC-4510-A96B-F4230090065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20 rindiņas</t>
        </r>
      </text>
    </comment>
  </commentList>
</comments>
</file>

<file path=xl/sharedStrings.xml><?xml version="1.0" encoding="utf-8"?>
<sst xmlns="http://schemas.openxmlformats.org/spreadsheetml/2006/main" count="730" uniqueCount="326">
  <si>
    <t>Sabiedrībā balstīta sociālā pakalpojuma</t>
  </si>
  <si>
    <t>Cenas aprēķināšanas</t>
  </si>
  <si>
    <t>Elektroniskais rīks</t>
  </si>
  <si>
    <t>Vispārīgā informācija</t>
  </si>
  <si>
    <t>I Modulis: Atlīdzības izmaksas</t>
  </si>
  <si>
    <t>II Modulis: Izmitināšanas izmaksas</t>
  </si>
  <si>
    <t>III Modulis: Telpu pakalpojuma sniegšanai izmaksas</t>
  </si>
  <si>
    <t>VI Modulis: Administrēšanas izmaksas</t>
  </si>
  <si>
    <t>VII Modulis: Transporta izmaksas</t>
  </si>
  <si>
    <t>Peļņas procents</t>
  </si>
  <si>
    <t>Pakalpojums:</t>
  </si>
  <si>
    <t>Sadaļa:</t>
  </si>
  <si>
    <t>Atpakaļ uz sadaļu Saturs</t>
  </si>
  <si>
    <t>Informācija par izklājlapas aizpildīšanu</t>
  </si>
  <si>
    <t>Izklājlapas lietošana:</t>
  </si>
  <si>
    <t>Dzeltens</t>
  </si>
  <si>
    <t>Zils</t>
  </si>
  <si>
    <t>Zaļš</t>
  </si>
  <si>
    <t>Datu ievades lauks, kurā elektroniskā rīka lietotājs pašrocīgi ievada informāciju</t>
  </si>
  <si>
    <t>Ievadiet informāciju no grāmatveža kalendāra par aprēķina gadu:</t>
  </si>
  <si>
    <t>Gads</t>
  </si>
  <si>
    <t>Mēnesis</t>
  </si>
  <si>
    <t>Dienu skaits mēnesī</t>
  </si>
  <si>
    <t>Darba dienu skaits</t>
  </si>
  <si>
    <t>Darba stundu skaits</t>
  </si>
  <si>
    <t>Janvāris</t>
  </si>
  <si>
    <t>Februāris</t>
  </si>
  <si>
    <t>Marts</t>
  </si>
  <si>
    <t>Aprīlis</t>
  </si>
  <si>
    <t>Maijs</t>
  </si>
  <si>
    <t>Jūnijs</t>
  </si>
  <si>
    <t>Jūlijs</t>
  </si>
  <si>
    <t>Augusts</t>
  </si>
  <si>
    <t>Septembris</t>
  </si>
  <si>
    <t>Oktobris</t>
  </si>
  <si>
    <t>Novembris</t>
  </si>
  <si>
    <t>Decembris</t>
  </si>
  <si>
    <t>Kopā gadā</t>
  </si>
  <si>
    <t>Neskaitot atvaļinājumu</t>
  </si>
  <si>
    <t>Vidēji mēnesī</t>
  </si>
  <si>
    <t>Ikgadējais atvaļinājums stundās</t>
  </si>
  <si>
    <r>
      <t xml:space="preserve">Izklājlapa </t>
    </r>
    <r>
      <rPr>
        <sz val="8"/>
        <color rgb="FF0000FF"/>
        <rFont val="Arial"/>
        <family val="2"/>
      </rPr>
      <t>"Vispārīgi"</t>
    </r>
  </si>
  <si>
    <t>Izvēles iespēja sadaļā par PPP un Peļņu</t>
  </si>
  <si>
    <t>Nepiemērot nevienu</t>
  </si>
  <si>
    <t>Pakalpojuma attīstības un pilnveidošanas procents</t>
  </si>
  <si>
    <t>Izdariet izvēli par pakalpojuma attīstības un pilnveidošanas procentu vai peļņas procentu:</t>
  </si>
  <si>
    <t>Pakalpojuma cenā iekļaut sekojošās izmaksas:</t>
  </si>
  <si>
    <t>Ievadiet pakalpojuma attīstības un pilveidošanas likmi, %</t>
  </si>
  <si>
    <t>Ievadiet pievienojamo peļņas procenta likmi, %</t>
  </si>
  <si>
    <t>Informācija par izklājlapas aizpildīšanu:</t>
  </si>
  <si>
    <t>Nosaukums</t>
  </si>
  <si>
    <t>Vērtība</t>
  </si>
  <si>
    <t>DD VSAOI Likme, %</t>
  </si>
  <si>
    <t>Atvaļinājuma rezerves koeficients, %</t>
  </si>
  <si>
    <t>Veselības un nelaimes gadījumu apdrošināšanas prēmija gadā, EUR</t>
  </si>
  <si>
    <t>Apmācību izmaksas gadā, EUR</t>
  </si>
  <si>
    <t>Supervīzijas izmaksas gadā,EUR</t>
  </si>
  <si>
    <t>[Papildus labums 1], %</t>
  </si>
  <si>
    <t>[Papildus labums 2], %</t>
  </si>
  <si>
    <t>[Papildus labums 3], %</t>
  </si>
  <si>
    <t>Algas veids</t>
  </si>
  <si>
    <t>Summa aprēķina periodā, EUR</t>
  </si>
  <si>
    <t>Stundas aprēķina periodā, h</t>
  </si>
  <si>
    <t>Mēnešalga</t>
  </si>
  <si>
    <t>Diennakts likme</t>
  </si>
  <si>
    <t>Dienas likme</t>
  </si>
  <si>
    <t>NPK</t>
  </si>
  <si>
    <t>Amats</t>
  </si>
  <si>
    <t>DD VSAOI</t>
  </si>
  <si>
    <t>Atvaļinājuma rezerve</t>
  </si>
  <si>
    <t>Veselības un nelaimes gadījumu apdrošināšana</t>
  </si>
  <si>
    <t>Apmācību izmaksas</t>
  </si>
  <si>
    <t>Supervīzija</t>
  </si>
  <si>
    <t>Piemērot</t>
  </si>
  <si>
    <t>Summa, EUR</t>
  </si>
  <si>
    <t>Starpsumma, EUR</t>
  </si>
  <si>
    <t>Stunda</t>
  </si>
  <si>
    <t>Diena</t>
  </si>
  <si>
    <t>Diennakts</t>
  </si>
  <si>
    <t>Reize</t>
  </si>
  <si>
    <r>
      <t xml:space="preserve">Izklājlapa </t>
    </r>
    <r>
      <rPr>
        <sz val="8"/>
        <color rgb="FF0000FF"/>
        <rFont val="Arial"/>
        <family val="2"/>
      </rPr>
      <t>"Atlīdzības izmaksas"</t>
    </r>
  </si>
  <si>
    <t>Izvēles iespēja "Dienas garums stundās"</t>
  </si>
  <si>
    <t>Piemērs: Sociālais darbinieks</t>
  </si>
  <si>
    <t>Izvēles iespēja "labumu piemērošana"</t>
  </si>
  <si>
    <t>Jā</t>
  </si>
  <si>
    <t>Nē</t>
  </si>
  <si>
    <t>Kopējās izmaksas modulī, EUR</t>
  </si>
  <si>
    <t>Izvēlieties Administrēšanas izmaksu aprēķina veidu un aizpildiet atbilstošo izvēli zemāk</t>
  </si>
  <si>
    <r>
      <t xml:space="preserve">Izklājlapa </t>
    </r>
    <r>
      <rPr>
        <sz val="8"/>
        <color rgb="FF0000FF"/>
        <rFont val="Arial"/>
        <family val="2"/>
      </rPr>
      <t>"Administrēšanas izmaksas"</t>
    </r>
  </si>
  <si>
    <t>Administrēšanas izmaksu aprēķins, izmantojot fiksēto procentu likmi</t>
  </si>
  <si>
    <t>Administrēšanas izmaksu aprēķins, izmantojot detalizēto aprēķinu</t>
  </si>
  <si>
    <t>Izmaksas nosaukums</t>
  </si>
  <si>
    <t>Mērvienība</t>
  </si>
  <si>
    <t>Vienības cena</t>
  </si>
  <si>
    <t>Skaits mēnesī</t>
  </si>
  <si>
    <t>Izmaksas stundā, EUR</t>
  </si>
  <si>
    <t>Izmaksas dienā, EUR</t>
  </si>
  <si>
    <t>Izmaksas diennaktī, EUR</t>
  </si>
  <si>
    <t>Izmaksas mēnesī, EUR</t>
  </si>
  <si>
    <t>Izmaksas reizē, EUR</t>
  </si>
  <si>
    <t>Moduļa nosaukums</t>
  </si>
  <si>
    <t>Ilgums, h</t>
  </si>
  <si>
    <t>Pakalpojuma cenas aprēķina veids</t>
  </si>
  <si>
    <r>
      <t xml:space="preserve">Izklājlapa </t>
    </r>
    <r>
      <rPr>
        <sz val="8"/>
        <color rgb="FF0000FF"/>
        <rFont val="Arial"/>
        <family val="2"/>
      </rPr>
      <t>"Cenas aprēķins"</t>
    </r>
  </si>
  <si>
    <t>Pielietot aprēķinā</t>
  </si>
  <si>
    <t>Ievadiet kopējo klientu skaitu pakalpojumā</t>
  </si>
  <si>
    <t>Izvēles iespēja "pielietot aprēķinā"</t>
  </si>
  <si>
    <t>Kopējās izmaksas modulī, lietojot detalizēto aprēķinu, EUR</t>
  </si>
  <si>
    <t>Biroja papīrs</t>
  </si>
  <si>
    <t>iepak.</t>
  </si>
  <si>
    <t>Preces nosaukums</t>
  </si>
  <si>
    <t>Vienības cena, EUR</t>
  </si>
  <si>
    <t>Izmaksas periodā</t>
  </si>
  <si>
    <t>gab</t>
  </si>
  <si>
    <t>Roku dezinfekcijas līdzeklis ar dozatoru, 500ml</t>
  </si>
  <si>
    <t>Izvēlieties komunālo pakalpojumu izmaksu aprēķina veidu un aizpildiet izvēlei atbilstošo sadaļu zemāk:</t>
  </si>
  <si>
    <t>Aprēķināt, lietojot kopējās komunālo pakalpojumu izmaksas uz kvadrātmetru (Pirmā izvēle)</t>
  </si>
  <si>
    <t>Aprēķināt, lietojot detalizētu komunālo pakalpojumu izmaksu atšifrējumu (Otrā izvēle)</t>
  </si>
  <si>
    <t>Pirmā izvēle: Aprēķināt, lietojot kopējās komunālo pakalpojumu izmaksas uz kvadrātmetru</t>
  </si>
  <si>
    <t>Otrā izvēle: Aprēķināt, lietojot detalizētu komunālo pakalpojumu izmaksu atšifrējumu</t>
  </si>
  <si>
    <t>tet Biznesa internets</t>
  </si>
  <si>
    <t>pieslēgums</t>
  </si>
  <si>
    <t>Kopējās telpu īres izmaksas, EUR</t>
  </si>
  <si>
    <t>Izvēles iespēja "komunālo pakalpojumu izmaksu aprēķina veids"</t>
  </si>
  <si>
    <t>Izvēles iespēja "Nolietojuma aprēķina veids"</t>
  </si>
  <si>
    <t>Izmaksu pozīcijas nosaukums</t>
  </si>
  <si>
    <t>Iegādes vērtība, EUR</t>
  </si>
  <si>
    <t>Derīgās lietošanas laiks, gadi</t>
  </si>
  <si>
    <t>Mēbeles un aprīkojums virtuvē</t>
  </si>
  <si>
    <t>Paredzamais nolietojums gadā</t>
  </si>
  <si>
    <t>Kopējais nolietojums dzīvoklī gadā</t>
  </si>
  <si>
    <t>Aprīkojuma izvietojums (Neobligāts lauks)</t>
  </si>
  <si>
    <t>Mērvienības cena, EUR</t>
  </si>
  <si>
    <t>Skaits</t>
  </si>
  <si>
    <t>Kopējā vērtība, EUR</t>
  </si>
  <si>
    <t>Derīgās lietošanas laiks, gados</t>
  </si>
  <si>
    <t>IKEA atpūtas krēsls NOLMYRA, melns</t>
  </si>
  <si>
    <t>dzīvojamā istaba</t>
  </si>
  <si>
    <t>kabinets</t>
  </si>
  <si>
    <t>Augstumā regulējams galds FLEXUS, AJ Produkti</t>
  </si>
  <si>
    <t>Kopējais nolietojums kabineta aprīkojumam</t>
  </si>
  <si>
    <t>Mēbeles un aprīkojums kabinetā</t>
  </si>
  <si>
    <t>Paredzamais nolietojums gadā, EUR</t>
  </si>
  <si>
    <t>Kopējās  izmaksas modulī, EUR</t>
  </si>
  <si>
    <t>Automašīnas vadītājs</t>
  </si>
  <si>
    <t>Tuvinieks, kas pavada klientu un izmanto savu transportu</t>
  </si>
  <si>
    <t>Sabiedriskā transporta izmaksas</t>
  </si>
  <si>
    <t>Automašīnas marka</t>
  </si>
  <si>
    <t>Modelis</t>
  </si>
  <si>
    <t>Degvielas veids</t>
  </si>
  <si>
    <t>l / 100 km</t>
  </si>
  <si>
    <t>LPG</t>
  </si>
  <si>
    <t>kWh / 100 km</t>
  </si>
  <si>
    <t>Transporta izmaksu sastāvdaļa</t>
  </si>
  <si>
    <t>Piemērot aprēķinā</t>
  </si>
  <si>
    <t>Skaits pakalpojumā</t>
  </si>
  <si>
    <t>Automašīnas izmaksas</t>
  </si>
  <si>
    <t>Transporta pakalpojumu izmaksas</t>
  </si>
  <si>
    <t>Specializētā transporta pakalpojumu izmaksas</t>
  </si>
  <si>
    <r>
      <t xml:space="preserve">Izklājlapas </t>
    </r>
    <r>
      <rPr>
        <sz val="8"/>
        <color rgb="FF0000FF"/>
        <rFont val="Arial"/>
        <family val="2"/>
      </rPr>
      <t>"Izmitināšana"</t>
    </r>
    <r>
      <rPr>
        <sz val="8"/>
        <rFont val="Arial"/>
        <family val="2"/>
      </rPr>
      <t xml:space="preserve"> un</t>
    </r>
    <r>
      <rPr>
        <sz val="8"/>
        <color rgb="FF0000FF"/>
        <rFont val="Arial"/>
        <family val="2"/>
      </rPr>
      <t xml:space="preserve"> "Telpu izmaksas"</t>
    </r>
  </si>
  <si>
    <r>
      <t xml:space="preserve">Izklājlapa </t>
    </r>
    <r>
      <rPr>
        <sz val="8"/>
        <color rgb="FF0000FF"/>
        <rFont val="Arial"/>
        <family val="2"/>
      </rPr>
      <t>"Transporta izmaksas"</t>
    </r>
  </si>
  <si>
    <t>Izvēle "Piemērot aprēķinā"</t>
  </si>
  <si>
    <t>Ievadiet informāciju par transporta līdzekli</t>
  </si>
  <si>
    <t>Izlaiduma gads</t>
  </si>
  <si>
    <t>Automašīnas paredzamais kalpošanas ilgums, gados</t>
  </si>
  <si>
    <t>Izvēle "Automašīnas iegādes veids"</t>
  </si>
  <si>
    <t>Automašīnas iegādes vērtība, EUR</t>
  </si>
  <si>
    <t>Izvēle "degvielas veids"</t>
  </si>
  <si>
    <t>Benzīns</t>
  </si>
  <si>
    <t>Dīzeļdegviela</t>
  </si>
  <si>
    <t>Hibrīds</t>
  </si>
  <si>
    <t>Elektroenerģija</t>
  </si>
  <si>
    <t>EUR / l</t>
  </si>
  <si>
    <t>EUR / kWh</t>
  </si>
  <si>
    <t>Ievadiet informāciju par braucienu</t>
  </si>
  <si>
    <t>Brauciena ilgums, stundās</t>
  </si>
  <si>
    <t>Brauciena attālums, km</t>
  </si>
  <si>
    <t>Degvielas vai elektroenerģijas cena aprēķina veikšanas dienā</t>
  </si>
  <si>
    <t>Automašīnas uzturēšanas izmaksas gadā, EUR</t>
  </si>
  <si>
    <t>Automašīnas apdrošināšanas izmaksas, EUR</t>
  </si>
  <si>
    <t>Automašīnas paredzamais nobraukums kalpošanas laikā, km</t>
  </si>
  <si>
    <t>Automašīnas ikgadējās tehniskās apskates izmaksas un ceļa nodoklis, EUR</t>
  </si>
  <si>
    <t>Dzinēja tilpums, l</t>
  </si>
  <si>
    <t>Iesaistītais personāls</t>
  </si>
  <si>
    <t>Pavadonis / nesējs</t>
  </si>
  <si>
    <t>Izmaksas stundā kopā, EUR</t>
  </si>
  <si>
    <t>Izmaksu pozīcija</t>
  </si>
  <si>
    <t>Cena, EUR</t>
  </si>
  <si>
    <t>Skaits, gab</t>
  </si>
  <si>
    <t>Komentārs</t>
  </si>
  <si>
    <t>Klienta ceļa izdevumi</t>
  </si>
  <si>
    <t>Pavadoņa, asistenta vai pavadošās personas ceļa izdevumi</t>
  </si>
  <si>
    <t>Speciālista ceļa izdevumi</t>
  </si>
  <si>
    <t>Ievadiet informāciju par pirktu pakalpojumu no pakalpojuma sniedzēja, norādiet kopsummu, EUR</t>
  </si>
  <si>
    <t>Transporta pakalpojuma izmaksas (piemēram, taksometrs), EUR</t>
  </si>
  <si>
    <t>Specializētā transporta pakalpojuma izmaksas, EUR</t>
  </si>
  <si>
    <t>Pakalpojuma nosaukums</t>
  </si>
  <si>
    <t>Aprēķina veids</t>
  </si>
  <si>
    <r>
      <t xml:space="preserve">Izklājlapa </t>
    </r>
    <r>
      <rPr>
        <sz val="8"/>
        <color rgb="FF0000FF"/>
        <rFont val="Arial"/>
        <family val="2"/>
      </rPr>
      <t>"Pakalpojumi pakalpojuma nodroš."</t>
    </r>
  </si>
  <si>
    <t>Par reizi</t>
  </si>
  <si>
    <t>Par periodu</t>
  </si>
  <si>
    <t>Baseina apmeklējums Natālijas Draudziņas vidusskolas sporta kompleksā</t>
  </si>
  <si>
    <t>reize</t>
  </si>
  <si>
    <t>Automašīnas nomas / līzinga maksājums mēnesī, EUR</t>
  </si>
  <si>
    <t>1. tabula. "Kopējo transporta izmaksu aprēķins pakalpojuma sniegšanai"</t>
  </si>
  <si>
    <t>2. tabula "Informācija par transporta pakalpojuma sniegšanā iesaistīto personālu"</t>
  </si>
  <si>
    <t>3. tabula "Informācija par sabiedriskā transporta izmaksām"</t>
  </si>
  <si>
    <t>1. tabula "Detalizēts komunālo pakalpojumu izmaksu atšifrējums"</t>
  </si>
  <si>
    <t>1. tabula "Informācija no grāmatveža kalendāra"</t>
  </si>
  <si>
    <t>1. tabula "Pakalpojuma kopējās cenas aprēķins"</t>
  </si>
  <si>
    <t>Pakalpojuma cenas aprēķins</t>
  </si>
  <si>
    <t>Pakalpojuma cenas aprēķina veids (mērvienība)</t>
  </si>
  <si>
    <t>Kopējā Pakalpojuma cena, EUR</t>
  </si>
  <si>
    <t>Pakalpojuma cena uz vienu klientu, EUR</t>
  </si>
  <si>
    <t>2. tabula "Pakalpojuma cenas aprēķins uz vienu klientu"</t>
  </si>
  <si>
    <t>I Izvēle: Informācija par pakalpojuma attīstības un pilnveidošanas procentu likmi</t>
  </si>
  <si>
    <t>II Izvēle: Informācija par peļņas procenta likmi</t>
  </si>
  <si>
    <t>higiēnas preces</t>
  </si>
  <si>
    <t>Cenu aprēķina elektroniskā rīka Saturs</t>
  </si>
  <si>
    <t>1. tabula "Vispārīga informācija atlīdzības izmaksu aprēķiniem"</t>
  </si>
  <si>
    <t>3. tabula "Atlīdzības izmaksu kalkulators pakalpojuma nodrošināšanā iesaistītiem darbiniekiem"</t>
  </si>
  <si>
    <t>izmaksas mēnesī</t>
  </si>
  <si>
    <t>Piemērot gan peļņas, gan pakalpojuma attīstības un pilnveidošanas procentus</t>
  </si>
  <si>
    <t>Nepievienot komunālās izmaksas aprēķinā</t>
  </si>
  <si>
    <t>Attiecināšanas veids</t>
  </si>
  <si>
    <t>Attiecināt uz stundām</t>
  </si>
  <si>
    <t>Attiecināt uz mēnesi</t>
  </si>
  <si>
    <t>Attiecināt uz reizi</t>
  </si>
  <si>
    <t>stundas</t>
  </si>
  <si>
    <t>Nodarbinātība vienā pakalpojumā</t>
  </si>
  <si>
    <t>Pakalpojumu skaits mēnesī</t>
  </si>
  <si>
    <t xml:space="preserve">Biļetes cena par vienu braucienu </t>
  </si>
  <si>
    <t>Pakalpojums mēnesī</t>
  </si>
  <si>
    <t>Transporta pakalpojums klientu nogādāšanai dienas aprūpes centrā</t>
  </si>
  <si>
    <t>Atlīdzība grāmatvedim</t>
  </si>
  <si>
    <t>Nepiemērot aprēķinā</t>
  </si>
  <si>
    <t>Nepiemērot Administrēšanas izmaksas</t>
  </si>
  <si>
    <t>Izmaksas periodā, EUR</t>
  </si>
  <si>
    <t>Telpu īre</t>
  </si>
  <si>
    <t>Komunālie pakalpojumi</t>
  </si>
  <si>
    <t>Iekārtas un aprīkojums</t>
  </si>
  <si>
    <t>Komunālie maksājumi</t>
  </si>
  <si>
    <t>reizē</t>
  </si>
  <si>
    <t>Pirmā izvēle: Aprēķināt, izmantojot kopējo aprīkojuma un iekārtu iegādes vērtību (Aizpildiet 2. tabulu)</t>
  </si>
  <si>
    <t>Otrā izvēle: Aprēķināt, izmantojot kopējo paredzamo aprīkojuma un iekārtu nolietojumu gadā (Aizpildiet 3. tabulu)</t>
  </si>
  <si>
    <t>Trešā izvēle: Aprēķināt, vadoties pēc detalizētā aprīkojuma un iekārtu saraksta (Aizpildiet 4. tabulu)</t>
  </si>
  <si>
    <t>Aprīkojums un iekārtas</t>
  </si>
  <si>
    <r>
      <t>Izklājlapā</t>
    </r>
    <r>
      <rPr>
        <sz val="12"/>
        <color rgb="FF0000FF"/>
        <rFont val="Times New Roman"/>
        <family val="1"/>
        <charset val="186"/>
      </rPr>
      <t xml:space="preserve"> "Cenas aprēķins"</t>
    </r>
    <r>
      <rPr>
        <sz val="12"/>
        <color theme="1"/>
        <rFont val="Times New Roman"/>
        <family val="1"/>
        <charset val="186"/>
      </rPr>
      <t xml:space="preserve"> elektroniskā rīka lietotājs </t>
    </r>
    <r>
      <rPr>
        <b/>
        <sz val="12"/>
        <color theme="1"/>
        <rFont val="Times New Roman"/>
        <family val="1"/>
        <charset val="186"/>
      </rPr>
      <t>1. tabulā</t>
    </r>
    <r>
      <rPr>
        <sz val="12"/>
        <color theme="1"/>
        <rFont val="Times New Roman"/>
        <family val="1"/>
        <charset val="186"/>
      </rPr>
      <t xml:space="preserve"> </t>
    </r>
    <r>
      <rPr>
        <sz val="12"/>
        <color rgb="FF0000FF"/>
        <rFont val="Times New Roman"/>
        <family val="1"/>
        <charset val="186"/>
      </rPr>
      <t>"Pakalpojuma kopējās cenas aprēķins"</t>
    </r>
    <r>
      <rPr>
        <sz val="12"/>
        <color theme="1"/>
        <rFont val="Times New Roman"/>
        <family val="1"/>
        <charset val="186"/>
      </rPr>
      <t xml:space="preserve"> atlasa pakalpojuma cenas aprēķina veidus, kam veicams izmaksu aprēķins un atlasa pakalpojuma cenu veidojošos moduļus un izmaksu elementus, kas iekļaujami aprēķinā. Kādā no izvēlēm atlasot </t>
    </r>
    <r>
      <rPr>
        <sz val="12"/>
        <color rgb="FF0000FF"/>
        <rFont val="Times New Roman"/>
        <family val="1"/>
        <charset val="186"/>
      </rPr>
      <t>"Nē"</t>
    </r>
    <r>
      <rPr>
        <sz val="12"/>
        <color theme="1"/>
        <rFont val="Times New Roman"/>
        <family val="1"/>
        <charset val="186"/>
      </rPr>
      <t xml:space="preserve">, konkrēt izmaksa vai aprēķina veids kopsavilkumā netiks iekļauti. Šajā tabulā elektroniskā rīka lietotājs obligāti norāda pakalpojuma sniegšanas reizes ilgumu, kā arī izvēlas aprēķina veida </t>
    </r>
    <r>
      <rPr>
        <sz val="12"/>
        <color rgb="FF0000FF"/>
        <rFont val="Times New Roman"/>
        <family val="1"/>
        <charset val="186"/>
      </rPr>
      <t>"Diena" un "Reize"</t>
    </r>
    <r>
      <rPr>
        <sz val="12"/>
        <color theme="1"/>
        <rFont val="Times New Roman"/>
        <family val="1"/>
        <charset val="186"/>
      </rPr>
      <t xml:space="preserve"> ilgumu atbilstoši konkrētajam pakalpojumam.                                                                                                                                                                                                                                                                                                                      </t>
    </r>
  </si>
  <si>
    <r>
      <rPr>
        <b/>
        <sz val="12"/>
        <color theme="1"/>
        <rFont val="Times New Roman"/>
        <family val="1"/>
        <charset val="186"/>
      </rPr>
      <t>2.  tabulā</t>
    </r>
    <r>
      <rPr>
        <sz val="12"/>
        <color theme="1"/>
        <rFont val="Times New Roman"/>
        <family val="1"/>
        <charset val="186"/>
      </rPr>
      <t xml:space="preserve"> </t>
    </r>
    <r>
      <rPr>
        <sz val="12"/>
        <color rgb="FF0000FF"/>
        <rFont val="Times New Roman"/>
        <family val="1"/>
        <charset val="186"/>
      </rPr>
      <t>"Pakalpojuma cenas aprēķins uz vienu klientu"</t>
    </r>
    <r>
      <rPr>
        <sz val="12"/>
        <color theme="1"/>
        <rFont val="Times New Roman"/>
        <family val="1"/>
        <charset val="186"/>
      </rPr>
      <t xml:space="preserve">, elektroniskā rīka lietotājs ievada kopējo klientu skaitu pakalpojumā, lai aprēķinātu pakalpojuma cenu izvēlētajā periodā uz vienu klientu. </t>
    </r>
  </si>
  <si>
    <r>
      <t xml:space="preserve">Izklājlapa "Vispārīgā informācija" ir aizpildāma obligāti, jo, balstoties uz šeit ievadīto informāciju, tiks veikti turpmākie aprēķini.                                                                                                                                                                                                   </t>
    </r>
    <r>
      <rPr>
        <b/>
        <sz val="12"/>
        <color theme="1"/>
        <rFont val="Times New Roman"/>
        <family val="1"/>
        <charset val="186"/>
      </rPr>
      <t>1.tabulā</t>
    </r>
    <r>
      <rPr>
        <sz val="12"/>
        <color theme="1"/>
        <rFont val="Times New Roman"/>
        <family val="1"/>
        <charset val="186"/>
      </rPr>
      <t xml:space="preserve"> lietotājs ievada informāciju par  gadu, kurā tiek veikts pakalpojuma cenas aprēķins, balstoties uz datiem no grāmatveža kalendāra (lai atrastu, savā interneta pārlūkā meklētājā ierakstīt "grāmatveža kalendārs" vai "darba dienu kalendārs").                                                                                                                                             Veicot pakalpojuma cenas aprēķinu, elektroniskā rīka lietotājam ir iespēja izvēlēties abas, nevienu vai vienu no pieejamajām izvēlēm: </t>
    </r>
    <r>
      <rPr>
        <sz val="12"/>
        <color rgb="FF0000FF"/>
        <rFont val="Times New Roman"/>
        <family val="1"/>
        <charset val="186"/>
      </rPr>
      <t>"Pakalpojuma attīstības un pilnveidošanas procents"</t>
    </r>
    <r>
      <rPr>
        <sz val="12"/>
        <color theme="1"/>
        <rFont val="Times New Roman"/>
        <family val="1"/>
        <charset val="186"/>
      </rPr>
      <t xml:space="preserve"> vai </t>
    </r>
    <r>
      <rPr>
        <sz val="12"/>
        <color rgb="FF0000FF"/>
        <rFont val="Times New Roman"/>
        <family val="1"/>
        <charset val="186"/>
      </rPr>
      <t>"Peļņas procents"</t>
    </r>
    <r>
      <rPr>
        <sz val="12"/>
        <color theme="1"/>
        <rFont val="Times New Roman"/>
        <family val="1"/>
        <charset val="186"/>
      </rPr>
      <t>.</t>
    </r>
  </si>
  <si>
    <t>Darba likums (149.,150. un 75.panta 8.daļa) nosaka, ka darba ņēmējam ir tiesības uz darba devēja apmaksātu ikgadējo atvaļinājumu četru kalendāro nedēļu garumā viena darba gada laikā, neskaitot svētku dienas. Darba devējs var noteikt arī garākus ikgadējos atvaļinājumus, balstoties uz saviem ieskatiem. Standarta gadījumā ikgadējais atvaļinājums ir 28 kalendārās vai 20 darba dienas, tātad, 160 stundas.</t>
  </si>
  <si>
    <t>Šajā sadaļā elektroniskā rīka lietotājam ir iespējams izvēlēties, vai pakalpojuma cenas aprēķinā iekļaujamas pakalpojuma attīstības un pilnveidošanas izmaksas vai peļņa, vai arī nē. Izvēloties šādas izmaksas iekļaut pakalpojuma cenas aprēķinā, elektroniskā rīka lietotājam jāaizpilda informācija pie attiecīgās izvēles.</t>
  </si>
  <si>
    <r>
      <t xml:space="preserve">Izklājlapā </t>
    </r>
    <r>
      <rPr>
        <sz val="12"/>
        <color rgb="FF0000FF"/>
        <rFont val="Times New Roman"/>
        <family val="1"/>
        <charset val="186"/>
      </rPr>
      <t>"Atlīdzības izmaksas"</t>
    </r>
    <r>
      <rPr>
        <sz val="12"/>
        <color theme="1"/>
        <rFont val="Times New Roman"/>
        <family val="1"/>
        <charset val="186"/>
      </rPr>
      <t xml:space="preserve"> elektroniskā rīka lietotājs ievada datus par pakalpojuma sniegšanā iesaistītajiem darbiniekiem, speciālistiem.                                                                                                         </t>
    </r>
    <r>
      <rPr>
        <b/>
        <sz val="12"/>
        <color theme="1"/>
        <rFont val="Times New Roman"/>
        <family val="1"/>
        <charset val="186"/>
      </rPr>
      <t>Izklājlapas 1. tabulā</t>
    </r>
    <r>
      <rPr>
        <sz val="12"/>
        <color theme="1"/>
        <rFont val="Times New Roman"/>
        <family val="1"/>
        <charset val="186"/>
      </rPr>
      <t xml:space="preserve"> </t>
    </r>
    <r>
      <rPr>
        <sz val="12"/>
        <color rgb="FF0000FF"/>
        <rFont val="Times New Roman"/>
        <family val="1"/>
        <charset val="186"/>
      </rPr>
      <t>"Vispārīga informācija atlīdzības izmaksu aprēķiniem"</t>
    </r>
    <r>
      <rPr>
        <sz val="12"/>
        <color theme="1"/>
        <rFont val="Times New Roman"/>
        <family val="1"/>
        <charset val="186"/>
      </rPr>
      <t xml:space="preserve"> jāievada informācija, kas tiks tālāk izmantota aprēķinu veikšanai trešajā tabulā. </t>
    </r>
    <r>
      <rPr>
        <b/>
        <sz val="12"/>
        <color theme="1"/>
        <rFont val="Times New Roman"/>
        <family val="1"/>
        <charset val="186"/>
      </rPr>
      <t xml:space="preserve">3. tabula ir aizpildāma obligāti.    </t>
    </r>
    <r>
      <rPr>
        <sz val="12"/>
        <color theme="1"/>
        <rFont val="Times New Roman"/>
        <family val="1"/>
        <charset val="186"/>
      </rPr>
      <t xml:space="preserve">                                                                                                                                                                                                                                                                                                                     </t>
    </r>
  </si>
  <si>
    <t>[Cita veida likme - ierakstīt]</t>
  </si>
  <si>
    <t>2. tabula "Dažādu algas likmju pārrēķina kalkulators"</t>
  </si>
  <si>
    <r>
      <t>Telpu platība, m</t>
    </r>
    <r>
      <rPr>
        <vertAlign val="superscript"/>
        <sz val="12"/>
        <color theme="1"/>
        <rFont val="Times New Roman"/>
        <family val="1"/>
        <charset val="186"/>
      </rPr>
      <t>2</t>
    </r>
  </si>
  <si>
    <r>
      <t>Norādiet kopējās komunālo pakalpojumu izmaksas mēnesī par vienu m</t>
    </r>
    <r>
      <rPr>
        <vertAlign val="superscript"/>
        <sz val="12"/>
        <color theme="1"/>
        <rFont val="Times New Roman"/>
        <family val="1"/>
        <charset val="186"/>
      </rPr>
      <t>2</t>
    </r>
    <r>
      <rPr>
        <sz val="12"/>
        <color theme="1"/>
        <rFont val="Times New Roman"/>
        <family val="1"/>
        <charset val="186"/>
      </rPr>
      <t>, EUR</t>
    </r>
  </si>
  <si>
    <r>
      <rPr>
        <b/>
        <sz val="12"/>
        <color theme="1"/>
        <rFont val="Times New Roman"/>
        <family val="1"/>
        <charset val="186"/>
      </rPr>
      <t>Komunālo pakalpojumu izmaksu</t>
    </r>
    <r>
      <rPr>
        <sz val="12"/>
        <color theme="1"/>
        <rFont val="Times New Roman"/>
        <family val="1"/>
        <charset val="186"/>
      </rPr>
      <t xml:space="preserve"> aprēķinam, iespējams atlasīt vienu no trim izvēlēm - pielietot kopējās komunālo pakalpojumu izmaksas uz vienu kvadrātmetru mēnesī, pielietot detalizētu komunālo pakalpojumu izmaksu aprēķinu, balstoties uz atsevišķu pakalpojumu izmaksām mēnesī, vai nepievienot komunālās izmaksas aprēķinā. Aprēķinā tiks iekļautas izmaksas no atlasītās izvēles. Neizdarot izvēli, pakalpojuma cenas aprēķinā netiks iekļautas komunālās izmaksas.</t>
    </r>
  </si>
  <si>
    <t>Komunālā pakalpojuma nosaukums</t>
  </si>
  <si>
    <r>
      <rPr>
        <b/>
        <sz val="12"/>
        <color theme="1"/>
        <rFont val="Times New Roman"/>
        <family val="1"/>
        <charset val="186"/>
      </rPr>
      <t>Telpu iekārtas un aprīkojums</t>
    </r>
    <r>
      <rPr>
        <sz val="12"/>
        <color theme="1"/>
        <rFont val="Times New Roman"/>
        <family val="1"/>
        <charset val="186"/>
      </rPr>
      <t xml:space="preserve"> - elektroniskais rīks tā lietotājam piedāvā atlasīt vienu no trim aprīkojuma un iekārtu nolietojuma izmaksu aprēķina metodēm, balstoties uz elektroniskā rīka lietotājam pieejamo informāciju. Atlasot atbilstošo izvēli, nepieciešams aizpildīt atbilstošo tabulu. Nolietojuma izmaksu aprēķinā tiks iekļauta tikai atlasītai izvēlei atbilstošajā tabulā ievadītā informācija. Neizdarot izvēli, pakalpojuma cenas aprēķinā telpu iekārtu un aprīkojuma izmaksas netiks iekļautas.</t>
    </r>
  </si>
  <si>
    <t>Stundas likme, EUR</t>
  </si>
  <si>
    <t>skaits</t>
  </si>
  <si>
    <t>Pirmā izvēle: 2. tabula "Aprēķins, balstoties uz kopējo aprīkojuma un iekārtu iegādes vērtību un derīgās lietošanas laiku"</t>
  </si>
  <si>
    <t>Otrā izvēle:  3. tabula "Aprēķins, balstoties uz kopējo aprīkojuma un iekārtu nolietojumu gadā"</t>
  </si>
  <si>
    <r>
      <rPr>
        <b/>
        <sz val="12"/>
        <color theme="1"/>
        <rFont val="Times New Roman"/>
        <family val="1"/>
        <charset val="186"/>
      </rPr>
      <t xml:space="preserve"> Komunālo pakalpojumu izmaksu aprēķinam</t>
    </r>
    <r>
      <rPr>
        <sz val="12"/>
        <color theme="1"/>
        <rFont val="Times New Roman"/>
        <family val="1"/>
        <charset val="186"/>
      </rPr>
      <t>, iespējams atlasīt vienu no trim izvēlēm- pielietot kopējās komunālo pakalpojumu izmaksas uz vienu kvadrātmetru mēnesī, pielietot detalizētu komunālo pakalpojumu izmaksu aprēķinu, balstoties uz atsevišķu pakalpojumu izmaksām mēnesī, vai nepievienot komunālās izmaksas aprēķinā. Aprēķinā tiks iekļautas izmaksas no atlasītās izvēles.</t>
    </r>
  </si>
  <si>
    <t>Izvēlieties izmitināšanas telpu aprīkojuma un iekārtu izmaksu aprēķina veidu un aizpildiet atbilstošo tabulu zemāk:</t>
  </si>
  <si>
    <t>Trešā izvēle: 4. tabula "Aprīkojuma un iekārtu izmaksu detalizētais aprēķins"</t>
  </si>
  <si>
    <r>
      <rPr>
        <b/>
        <sz val="12"/>
        <color theme="1"/>
        <rFont val="Times New Roman"/>
        <family val="1"/>
        <charset val="186"/>
      </rPr>
      <t xml:space="preserve">Aprīkojuma un iekārtu iegādes izmaksas - </t>
    </r>
    <r>
      <rPr>
        <sz val="12"/>
        <color theme="1"/>
        <rFont val="Times New Roman"/>
        <family val="1"/>
        <charset val="186"/>
      </rPr>
      <t>elektroniskais rīks tā lietotājam piedāvā atlasīt vienu no četrām aprīkojuma un iekārtu izmaksu aprēķina metodēm, balstoties uz elektroniskā rīka lietotājam pieejamo informāciju. Atlasot atbilstošo izvēli, nepieciešams aizpildīt konkrētai izvēlei norādīto tabulu. Aprīkojuma un inventāra izmaksu aprēķinā tiks iekļauta tikai atlasītai izvēlei atbilstošajā tabulā ievadītā informācija. Neizdarot izvēli, konkrētās izmaksas pakalpojuma cenas aprēķinā netiks iekļautas.</t>
    </r>
  </si>
  <si>
    <t>Otrā izvēle: 3. tabula "Aprēķins, balstoties uz kopējo aprīkojuma un iekārtu nolietojumu gadā"</t>
  </si>
  <si>
    <t>Aprīkojuma/iekārtu nosaukums</t>
  </si>
  <si>
    <t>Izvēles iespējas lauks, kurā elektroniskā rīka lietotājs izdara izvēli, nospiežot uz lejupvērsto bultiņu lauka labajā malā</t>
  </si>
  <si>
    <t>Informatīvs lauks, kurā elektroniskā rīka lietotājs var iepazīties ar informāciju par veicamajām darbībām izklājlapā</t>
  </si>
  <si>
    <t>Kopējās komunālo pakalpojumu izmaksas pirmajā izvēlē, EUR</t>
  </si>
  <si>
    <t>Kopējās komunālo pakalpojumu izmaksas otrajā izvēlē, EUR</t>
  </si>
  <si>
    <t>Kopējās aprīkojuma un iekārtu izmaksas pirmajā izvēlē, EUR</t>
  </si>
  <si>
    <t>Kopējās aprīkojuma un iekārtu izmaksas otrajā izvēlē, EUR</t>
  </si>
  <si>
    <t>Kopējās aprīkojuma un iekārtu izmaksas trešajā izvēlē, EUR</t>
  </si>
  <si>
    <t>Kopējās aprīkojuma un  iekārtu izmaksas otrajā izvēlē, EUR</t>
  </si>
  <si>
    <r>
      <t xml:space="preserve">Izklājlapu </t>
    </r>
    <r>
      <rPr>
        <sz val="12"/>
        <color rgb="FF0000FF"/>
        <rFont val="Times New Roman"/>
        <family val="1"/>
        <charset val="186"/>
      </rPr>
      <t>"Preces pakalpojuma nodrošināšanai"</t>
    </r>
    <r>
      <rPr>
        <sz val="12"/>
        <color theme="1"/>
        <rFont val="Times New Roman"/>
        <family val="1"/>
        <charset val="186"/>
      </rPr>
      <t xml:space="preserve"> elektroniskā rīka lietotājs aizpilda gadījumā, ja pakalpojuma nodrošināšanai nepieciešams iegādāties dažādas preces un, attiecīgi, tās iekļaut pakalpojuma cenas aprēķinā. 1.tabulas </t>
    </r>
    <r>
      <rPr>
        <sz val="12"/>
        <color rgb="FF0000FF"/>
        <rFont val="Times New Roman"/>
        <family val="1"/>
        <charset val="186"/>
      </rPr>
      <t>"Preces pakalpojuma nodrošināšanai"</t>
    </r>
    <r>
      <rPr>
        <sz val="12"/>
        <color theme="1"/>
        <rFont val="Times New Roman"/>
        <family val="1"/>
        <charset val="186"/>
      </rPr>
      <t xml:space="preserve"> 0 rindā iekļauts 1.tabulas aizpildīšanas piemērs, kas neietekmē kopējo sadaļas izmaksu aprēķinu.</t>
    </r>
  </si>
  <si>
    <r>
      <t xml:space="preserve">Gadījumos, kad elektroniskā rīka lietotājam nav pieejama informācija par konkrētu preču skaitu, tabulā iespējams norādīt informāciju par preču grupu, </t>
    </r>
    <r>
      <rPr>
        <b/>
        <sz val="12"/>
        <color theme="1"/>
        <rFont val="Times New Roman"/>
        <family val="1"/>
        <charset val="186"/>
      </rPr>
      <t>3.kolonnā</t>
    </r>
    <r>
      <rPr>
        <sz val="12"/>
        <color theme="1"/>
        <rFont val="Times New Roman"/>
        <family val="1"/>
        <charset val="186"/>
      </rPr>
      <t xml:space="preserve"> " Mērvienība" norādot "mēnesī","dienā" vai citā atbilstošā mērvienībā, par kādu ir pieejama informācija,                                             </t>
    </r>
    <r>
      <rPr>
        <b/>
        <sz val="12"/>
        <color theme="1"/>
        <rFont val="Times New Roman"/>
        <family val="1"/>
        <charset val="186"/>
      </rPr>
      <t>4.kolonnā</t>
    </r>
    <r>
      <rPr>
        <sz val="12"/>
        <color theme="1"/>
        <rFont val="Times New Roman"/>
        <family val="1"/>
        <charset val="186"/>
      </rPr>
      <t xml:space="preserve"> " Vienības cena, EUR" norādot konkrētās izmaksas par vienību un                               </t>
    </r>
    <r>
      <rPr>
        <b/>
        <sz val="12"/>
        <color theme="1"/>
        <rFont val="Times New Roman"/>
        <family val="1"/>
        <charset val="186"/>
      </rPr>
      <t>5. kolonnā</t>
    </r>
    <r>
      <rPr>
        <sz val="12"/>
        <color theme="1"/>
        <rFont val="Times New Roman"/>
        <family val="1"/>
        <charset val="186"/>
      </rPr>
      <t xml:space="preserve"> "Skaits mēnesī" norādot atbilstošo preču skaitu mēnesī. Elektroniskā rīka lietotājam ieteicams pārliecināties vai</t>
    </r>
    <r>
      <rPr>
        <b/>
        <sz val="12"/>
        <color theme="1"/>
        <rFont val="Times New Roman"/>
        <family val="1"/>
        <charset val="186"/>
      </rPr>
      <t xml:space="preserve"> 6. kolonnā</t>
    </r>
    <r>
      <rPr>
        <sz val="12"/>
        <color theme="1"/>
        <rFont val="Times New Roman"/>
        <family val="1"/>
        <charset val="186"/>
      </rPr>
      <t xml:space="preserve"> "Starpsumma, EUR" aprēķinātās izmaksas atbilst reālajām izmaksām mēnesī.</t>
    </r>
  </si>
  <si>
    <r>
      <t>Izklājlapu</t>
    </r>
    <r>
      <rPr>
        <sz val="12"/>
        <color rgb="FF0000FF"/>
        <rFont val="Times New Roman"/>
        <family val="1"/>
        <charset val="186"/>
      </rPr>
      <t xml:space="preserve"> "Pakalpojumi pakalpojuma nodrošināšanai"</t>
    </r>
    <r>
      <rPr>
        <sz val="12"/>
        <color theme="1"/>
        <rFont val="Times New Roman"/>
        <family val="1"/>
        <charset val="186"/>
      </rPr>
      <t xml:space="preserve"> elektroniskā rīka lietotājs aizpilda gadījumā, ja pakalpojuma nodrošināšanai nepieciešams iegādāties dažādus pakalpojumus un, attiecīgi, tos iekļaut pakalpojuma cenas aprēķinā. 1.tabulas </t>
    </r>
    <r>
      <rPr>
        <sz val="12"/>
        <color rgb="FF0000FF"/>
        <rFont val="Times New Roman"/>
        <family val="1"/>
        <charset val="186"/>
      </rPr>
      <t>"Pakalpojumu detalizēts izmaksu aprēķins"</t>
    </r>
    <r>
      <rPr>
        <sz val="12"/>
        <color theme="1"/>
        <rFont val="Times New Roman"/>
        <family val="1"/>
        <charset val="186"/>
      </rPr>
      <t xml:space="preserve"> 0 rindā iekļauts piemērs, kas neietekmē kopējo sadaļas izmaksu aprēķinu. Lietotājam, veicot aprēķinus, ir iespējams zilajos izvēles logos (tabulas </t>
    </r>
    <r>
      <rPr>
        <b/>
        <sz val="12"/>
        <color theme="1"/>
        <rFont val="Times New Roman"/>
        <family val="1"/>
        <charset val="186"/>
      </rPr>
      <t>3. kolonna</t>
    </r>
    <r>
      <rPr>
        <sz val="12"/>
        <color theme="1"/>
        <rFont val="Times New Roman"/>
        <family val="1"/>
        <charset val="186"/>
      </rPr>
      <t xml:space="preserve">) atlasīt izmaksu aprēķina veidu. Izmaksām, kas tiek apmaksātas par periodu, piemēram, par mēnesi, jāpiemēro izvēle </t>
    </r>
    <r>
      <rPr>
        <sz val="12"/>
        <color rgb="FF0000FF"/>
        <rFont val="Times New Roman"/>
        <family val="1"/>
        <charset val="186"/>
      </rPr>
      <t>"Par periodu"</t>
    </r>
    <r>
      <rPr>
        <sz val="12"/>
        <color theme="1"/>
        <rFont val="Times New Roman"/>
        <family val="1"/>
        <charset val="186"/>
      </rPr>
      <t xml:space="preserve">, lai šīs izmaksas tiktu vienmērīgi sadalītas visa perioda garumā. Izmaksām, kas tiek apmaksātas par katru reizi atsevišķi, piemēram, baseina apmeklējuma reizi, jāpiemēro izvēle </t>
    </r>
    <r>
      <rPr>
        <sz val="12"/>
        <color rgb="FF0000FF"/>
        <rFont val="Times New Roman"/>
        <family val="1"/>
        <charset val="186"/>
      </rPr>
      <t>"Par reizi"</t>
    </r>
    <r>
      <rPr>
        <sz val="12"/>
        <color theme="1"/>
        <rFont val="Times New Roman"/>
        <family val="1"/>
        <charset val="186"/>
      </rPr>
      <t xml:space="preserve"> un šī reizes izmaksas kopsumma tiks pilnībā iekļauta jebkurā no aprēķina periodiem (Stunda, Diena, Diennakts, Mēnesis, Reize).</t>
    </r>
  </si>
  <si>
    <t>1. tabula "Pakalpojumu detalizēts izmaksu aprēķins"</t>
  </si>
  <si>
    <t>1. tabula "Preces pakalpojuma nodrošināšanai"</t>
  </si>
  <si>
    <t>Pirmā izvēle: Administrēšanas izmaksu aprēķins, izmantojot fiksēto procentu likmi</t>
  </si>
  <si>
    <t>Otrā izvēle: 1. tabula "Administrēšanas izmaksu aprēķins, izmantojot detalizēto aprēķinu"</t>
  </si>
  <si>
    <t>Ievadiet administrācijas izmaksu procentu likmi, %</t>
  </si>
  <si>
    <r>
      <t xml:space="preserve">Gadījumos, kad nav zināms detalizēts izmaksu uzskaitījums, lietotājs var ievadīt administratīvo izmaksu kategoriju, piemēram, biroja un kancelejas preces,     </t>
    </r>
    <r>
      <rPr>
        <b/>
        <sz val="12"/>
        <color theme="1"/>
        <rFont val="Times New Roman"/>
        <family val="1"/>
        <charset val="186"/>
      </rPr>
      <t>3.kolonnā</t>
    </r>
    <r>
      <rPr>
        <sz val="12"/>
        <color theme="1"/>
        <rFont val="Times New Roman"/>
        <family val="1"/>
        <charset val="186"/>
      </rPr>
      <t xml:space="preserve"> "Mērvienība" norādot atbilstošo mērvienību (nedēļā, dienā, u.c.), </t>
    </r>
    <r>
      <rPr>
        <b/>
        <sz val="12"/>
        <color theme="1"/>
        <rFont val="Times New Roman"/>
        <family val="1"/>
        <charset val="186"/>
      </rPr>
      <t>4.kolonnā</t>
    </r>
    <r>
      <rPr>
        <sz val="12"/>
        <color theme="1"/>
        <rFont val="Times New Roman"/>
        <family val="1"/>
        <charset val="186"/>
      </rPr>
      <t xml:space="preserve"> "Vienības cena, EUR" norādot konkrētās izmaksas par vienību,                         </t>
    </r>
    <r>
      <rPr>
        <b/>
        <sz val="12"/>
        <color theme="1"/>
        <rFont val="Times New Roman"/>
        <family val="1"/>
        <charset val="186"/>
      </rPr>
      <t>5.kolonnā</t>
    </r>
    <r>
      <rPr>
        <sz val="12"/>
        <color theme="1"/>
        <rFont val="Times New Roman"/>
        <family val="1"/>
        <charset val="186"/>
      </rPr>
      <t xml:space="preserve"> "Skaits mēnesī" norādot atbilstošo skaitu mēnesī. Ieteicams pārliecināties, ka </t>
    </r>
    <r>
      <rPr>
        <b/>
        <sz val="12"/>
        <color theme="1"/>
        <rFont val="Times New Roman"/>
        <family val="1"/>
        <charset val="186"/>
      </rPr>
      <t>6.kolonnā</t>
    </r>
    <r>
      <rPr>
        <sz val="12"/>
        <color theme="1"/>
        <rFont val="Times New Roman"/>
        <family val="1"/>
        <charset val="186"/>
      </rPr>
      <t xml:space="preserve"> "Starpsumma, EUR" aprēķinātās izmaksas atbilst reālajām izmaksām mēnesī. </t>
    </r>
  </si>
  <si>
    <r>
      <t>Sadaļā</t>
    </r>
    <r>
      <rPr>
        <sz val="12"/>
        <color rgb="FF0000FF"/>
        <rFont val="Times New Roman"/>
        <family val="1"/>
        <charset val="186"/>
      </rPr>
      <t xml:space="preserve"> "Ievadiet informāciju par transporta līdzekli"</t>
    </r>
    <r>
      <rPr>
        <sz val="12"/>
        <color theme="1"/>
        <rFont val="Times New Roman"/>
        <family val="1"/>
        <charset val="186"/>
      </rPr>
      <t xml:space="preserve"> jāievada atbilstošā informācija par transporta pakalpojumā iesaistīto individuālo transporta līdzekli.   Sadaļā "Ievadiet informāciju par braucienu" jāevada informāciju par braucienu, kas veikts ar individuālo transporta līdzekli.</t>
    </r>
  </si>
  <si>
    <r>
      <rPr>
        <b/>
        <sz val="12"/>
        <color theme="1"/>
        <rFont val="Times New Roman"/>
        <family val="1"/>
        <charset val="186"/>
      </rPr>
      <t>2. tabulā</t>
    </r>
    <r>
      <rPr>
        <sz val="12"/>
        <color theme="1"/>
        <rFont val="Times New Roman"/>
        <family val="1"/>
        <charset val="186"/>
      </rPr>
      <t xml:space="preserve"> </t>
    </r>
    <r>
      <rPr>
        <sz val="12"/>
        <color rgb="FF0000FF"/>
        <rFont val="Times New Roman"/>
        <family val="1"/>
        <charset val="186"/>
      </rPr>
      <t>"Informācija par transporta pakalpojuma sniegšanā iesaistīto personālu"</t>
    </r>
    <r>
      <rPr>
        <sz val="12"/>
        <color theme="1"/>
        <rFont val="Times New Roman"/>
        <family val="1"/>
        <charset val="186"/>
      </rPr>
      <t xml:space="preserve"> jāievada informācija par automašīnas vadītāja un pavadoņu / nesēju bruto stundas likmi.</t>
    </r>
  </si>
  <si>
    <r>
      <rPr>
        <b/>
        <sz val="12"/>
        <color theme="1"/>
        <rFont val="Times New Roman"/>
        <family val="1"/>
        <charset val="186"/>
      </rPr>
      <t>3. tabulā</t>
    </r>
    <r>
      <rPr>
        <sz val="12"/>
        <color rgb="FF0000FF"/>
        <rFont val="Times New Roman"/>
        <family val="1"/>
        <charset val="186"/>
      </rPr>
      <t xml:space="preserve"> "Informācija par sabiedriskā transporta izmaksām"</t>
    </r>
    <r>
      <rPr>
        <sz val="12"/>
        <color theme="1"/>
        <rFont val="Times New Roman"/>
        <family val="1"/>
        <charset val="186"/>
      </rPr>
      <t xml:space="preserve"> nepieciešams ievadīt informāciju par iegādātajām  sabiedriskā transporta biļetēm. Sadaļā </t>
    </r>
    <r>
      <rPr>
        <sz val="12"/>
        <color rgb="FF0000FF"/>
        <rFont val="Times New Roman"/>
        <family val="1"/>
        <charset val="186"/>
      </rPr>
      <t>"Ievadiet informāciju par pirktu pakalpojumu no pakalpojuma sniedzēja, norādiet kopsummu, EUR"</t>
    </r>
    <r>
      <rPr>
        <sz val="12"/>
        <color theme="1"/>
        <rFont val="Times New Roman"/>
        <family val="1"/>
        <charset val="186"/>
      </rPr>
      <t xml:space="preserve"> elektroniskā rīka lietotājs norāda no pakalpojuma sniedzēja saņemtā rēķina kopsummu par saņemto transporta pakalpojumu. </t>
    </r>
  </si>
  <si>
    <r>
      <rPr>
        <b/>
        <sz val="12"/>
        <color theme="1"/>
        <rFont val="Times New Roman"/>
        <family val="1"/>
        <charset val="186"/>
      </rPr>
      <t>Izklājlapas 3. tabula</t>
    </r>
    <r>
      <rPr>
        <sz val="12"/>
        <color rgb="FF0000FF"/>
        <rFont val="Times New Roman"/>
        <family val="1"/>
        <charset val="186"/>
      </rPr>
      <t xml:space="preserve"> "Atlīdzības izmaksu kalkulators pakalpojuma nodrošināšanā iesaistītiem darbiniekiem"</t>
    </r>
    <r>
      <rPr>
        <sz val="12"/>
        <color theme="1"/>
        <rFont val="Times New Roman"/>
        <family val="1"/>
        <charset val="186"/>
      </rPr>
      <t xml:space="preserve"> </t>
    </r>
    <r>
      <rPr>
        <b/>
        <sz val="12"/>
        <color theme="1"/>
        <rFont val="Times New Roman"/>
        <family val="1"/>
        <charset val="186"/>
      </rPr>
      <t>ir aizpildāma obligāti</t>
    </r>
    <r>
      <rPr>
        <sz val="12"/>
        <color theme="1"/>
        <rFont val="Times New Roman"/>
        <family val="1"/>
        <charset val="186"/>
      </rPr>
      <t xml:space="preserve">, aizpildot, konkrētajam darbiniekam, nepieciešamās kolonnas.   </t>
    </r>
    <r>
      <rPr>
        <b/>
        <sz val="12"/>
        <color theme="1"/>
        <rFont val="Times New Roman"/>
        <family val="1"/>
        <charset val="186"/>
      </rPr>
      <t>Tabulas 21. kolonnā</t>
    </r>
    <r>
      <rPr>
        <sz val="12"/>
        <color theme="1"/>
        <rFont val="Times New Roman"/>
        <family val="1"/>
        <charset val="186"/>
      </rPr>
      <t xml:space="preserve">  nepieciešams atlasīt izmaksu attiecināšanas metodi. Izvēloties </t>
    </r>
    <r>
      <rPr>
        <b/>
        <sz val="12"/>
        <color theme="1"/>
        <rFont val="Times New Roman"/>
        <family val="1"/>
        <charset val="186"/>
      </rPr>
      <t>"Attiecināt uz reizi"</t>
    </r>
    <r>
      <rPr>
        <sz val="12"/>
        <color theme="1"/>
        <rFont val="Times New Roman"/>
        <family val="1"/>
        <charset val="186"/>
      </rPr>
      <t xml:space="preserve">, elektroniskais rīks par izmaksu pamatu ņems vienas reizes izmaksas, piemēram, vienas grupu nodarbības izmaksas. Izmaksas pārējos aprēķina veidos (mērvienībās) būs teorētiski aprēķināti lielumi, kas nosaka, cik konkrētā veidā ir iespējams sniegt šādus pakalpojumus un konkrētā darbinieka matemātiski aprēķinātās izmaksas. Izvēloties </t>
    </r>
    <r>
      <rPr>
        <b/>
        <sz val="12"/>
        <color theme="1"/>
        <rFont val="Times New Roman"/>
        <family val="1"/>
        <charset val="186"/>
      </rPr>
      <t>"Attiecināt uz stundām"</t>
    </r>
    <r>
      <rPr>
        <sz val="12"/>
        <color theme="1"/>
        <rFont val="Times New Roman"/>
        <family val="1"/>
        <charset val="186"/>
      </rPr>
      <t xml:space="preserve">, par pamatu tiks ņemtas darbinieka 1 stundas izmaksas. Izvēloties </t>
    </r>
    <r>
      <rPr>
        <b/>
        <sz val="12"/>
        <color theme="1"/>
        <rFont val="Times New Roman"/>
        <family val="1"/>
        <charset val="186"/>
      </rPr>
      <t>"Attiecināt uz mēnesi"</t>
    </r>
    <r>
      <rPr>
        <sz val="12"/>
        <color theme="1"/>
        <rFont val="Times New Roman"/>
        <family val="1"/>
        <charset val="186"/>
      </rPr>
      <t>, par pamatu aprēķiniem tiks ņemtas darbinieka mēneša izmaksas. 3.tabulas 0 rindā ievadītais piemērs neietekmē aprēķinus.</t>
    </r>
  </si>
  <si>
    <r>
      <t>Izklājlapu</t>
    </r>
    <r>
      <rPr>
        <sz val="12"/>
        <color rgb="FF0000FF"/>
        <rFont val="Times New Roman"/>
        <family val="1"/>
        <charset val="186"/>
      </rPr>
      <t xml:space="preserve"> "Telpu izmaksas"</t>
    </r>
    <r>
      <rPr>
        <sz val="12"/>
        <color theme="1"/>
        <rFont val="Times New Roman"/>
        <family val="1"/>
        <charset val="186"/>
      </rPr>
      <t xml:space="preserve"> elektroniskā rīka lietotājs aizpilda tajos gadījumos, kad tiek rēķināta pakalpojuma cena par pakalpojuma sniegšanai nepieciešamajām telpu izmaksām, kas nav saistītas ar klientu izmitināšanu.                                                                                                                                                                          </t>
    </r>
    <r>
      <rPr>
        <b/>
        <sz val="12"/>
        <color theme="1"/>
        <rFont val="Times New Roman"/>
        <family val="1"/>
        <charset val="186"/>
      </rPr>
      <t>Vispārējā informācija par telpu izmaksām</t>
    </r>
    <r>
      <rPr>
        <sz val="12"/>
        <color theme="1"/>
        <rFont val="Times New Roman"/>
        <family val="1"/>
        <charset val="186"/>
      </rPr>
      <t xml:space="preserve"> - sākotnēji nepieciešams norādīt telpu kopējo platību kvadrātmetros un telpu nomas cenu par kvadrātmetru mēnesī.  Visu tabulu 0 rindā ievadītais piemērs neietekmē aprēķinus.                                                                                                                                                                                                                                                                                                               </t>
    </r>
  </si>
  <si>
    <r>
      <t>Izklājlapu</t>
    </r>
    <r>
      <rPr>
        <sz val="12"/>
        <color rgb="FF0000FF"/>
        <rFont val="Times New Roman"/>
        <family val="1"/>
        <charset val="186"/>
      </rPr>
      <t xml:space="preserve"> "Administrēšanas izmaksas"</t>
    </r>
    <r>
      <rPr>
        <sz val="12"/>
        <color theme="1"/>
        <rFont val="Times New Roman"/>
        <family val="1"/>
        <charset val="186"/>
      </rPr>
      <t xml:space="preserve"> elektroniskā rīka lietotājs aizpilda, lai pakalpojuma cenas aprēķinā iekļautu pakalpojuma administrēšanas izmaksas. Aprēķinu veikšanai tiek piedāvātas trīs izvēles - </t>
    </r>
    <r>
      <rPr>
        <sz val="12"/>
        <color rgb="FF0000FF"/>
        <rFont val="Times New Roman"/>
        <family val="1"/>
        <charset val="186"/>
      </rPr>
      <t>"Administrēšanas izmaksu aprēķins, izmantojot fiksēto procentu likmi",</t>
    </r>
    <r>
      <rPr>
        <sz val="12"/>
        <color theme="1"/>
        <rFont val="Times New Roman"/>
        <family val="1"/>
        <charset val="186"/>
      </rPr>
      <t xml:space="preserve"> </t>
    </r>
    <r>
      <rPr>
        <sz val="12"/>
        <color rgb="FF0000FF"/>
        <rFont val="Times New Roman"/>
        <family val="1"/>
        <charset val="186"/>
      </rPr>
      <t>"Administrēšanas izmaksu aprēķins, izmantojot detalizēto aprēķinu"</t>
    </r>
    <r>
      <rPr>
        <sz val="12"/>
        <rFont val="Times New Roman"/>
        <family val="1"/>
        <charset val="186"/>
      </rPr>
      <t xml:space="preserve"> vai</t>
    </r>
    <r>
      <rPr>
        <sz val="12"/>
        <color rgb="FF0000FF"/>
        <rFont val="Times New Roman"/>
        <family val="1"/>
        <charset val="186"/>
      </rPr>
      <t xml:space="preserve"> "Nepiemērot Administrēšanas izmaksas"</t>
    </r>
    <r>
      <rPr>
        <sz val="12"/>
        <color theme="1"/>
        <rFont val="Times New Roman"/>
        <family val="1"/>
        <charset val="186"/>
      </rPr>
      <t xml:space="preserve">.                                                                                                                                                                                                                       Elektroniskā rīka lietotājam sadaļā </t>
    </r>
    <r>
      <rPr>
        <sz val="12"/>
        <color rgb="FF0000FF"/>
        <rFont val="Times New Roman"/>
        <family val="1"/>
        <charset val="186"/>
      </rPr>
      <t>"Izvēlieties Administrēšanas izmaksu aprēķina veidu un aizpildiet atbilstošo izvēli zemāk" zilajā laukā</t>
    </r>
    <r>
      <rPr>
        <sz val="12"/>
        <color theme="1"/>
        <rFont val="Times New Roman"/>
        <family val="1"/>
        <charset val="186"/>
      </rPr>
      <t xml:space="preserve"> jāizdara izvēle un jāaizpilda izvēlei atbilstošā tabula zemāk. Aprēķinos tiks ņemta vērā tikai izvēles sadaļā iekļautā informācija.                                                                                                                        1.tabulas </t>
    </r>
    <r>
      <rPr>
        <sz val="12"/>
        <color rgb="FF0000FF"/>
        <rFont val="Times New Roman"/>
        <family val="1"/>
        <charset val="186"/>
      </rPr>
      <t>"Administrēšanas izmaksu aprēķins, izmantojot detalizēto aprēķinu"</t>
    </r>
    <r>
      <rPr>
        <sz val="12"/>
        <color theme="1"/>
        <rFont val="Times New Roman"/>
        <family val="1"/>
        <charset val="186"/>
      </rPr>
      <t xml:space="preserve"> 0 rindā ievadīts piemērs, kas neietekmē aprēķinus.</t>
    </r>
  </si>
  <si>
    <t>Brauciena maksa</t>
  </si>
  <si>
    <t>Braucienu skaits</t>
  </si>
  <si>
    <t>Kopsumma, EUR</t>
  </si>
  <si>
    <t>Darbinieku/ Slodžu skaits</t>
  </si>
  <si>
    <r>
      <t>Izvēloties konkrētā darbinieka atlīdzības izmaksas</t>
    </r>
    <r>
      <rPr>
        <sz val="12"/>
        <color theme="1"/>
        <rFont val="Times New Roman"/>
        <family val="1"/>
      </rPr>
      <t xml:space="preserve"> </t>
    </r>
    <r>
      <rPr>
        <b/>
        <sz val="12"/>
        <color theme="1"/>
        <rFont val="Times New Roman"/>
        <family val="1"/>
      </rPr>
      <t>"Attiecināt uz reizi"</t>
    </r>
    <r>
      <rPr>
        <sz val="12"/>
        <color theme="1"/>
        <rFont val="Times New Roman"/>
        <family val="1"/>
        <charset val="186"/>
      </rPr>
      <t>, tiks aprēķinātas darbinieka izmaksas uz vienu pakalpojuma sniegšanas reizi, kā arī izmaksas vienā mēnesī, ņemot vērā pakalpojumu skaitu mēnesī un konkrētā darbinieka nodarbinātību katrā reizē. Pārējie aprēķinu veidi netiks veikti, jo neatspoguļo faktiskās izmaksas.</t>
    </r>
    <r>
      <rPr>
        <b/>
        <sz val="12"/>
        <color theme="1"/>
        <rFont val="Times New Roman"/>
        <family val="1"/>
      </rPr>
      <t xml:space="preserve"> "Attiecināt uz stundām"</t>
    </r>
    <r>
      <rPr>
        <sz val="12"/>
        <color theme="1"/>
        <rFont val="Times New Roman"/>
        <family val="1"/>
        <charset val="186"/>
      </rPr>
      <t xml:space="preserve">, tiks aprēķināta vienas stundas cena, kas pārējos izmaksu veidos (mērvienībās) parādīsies kā stundas izmaksas reizinātas ar pārējo izmaksu veidu (mērvienību) ilgumu stundās. Izvēloties </t>
    </r>
    <r>
      <rPr>
        <b/>
        <sz val="12"/>
        <color theme="1"/>
        <rFont val="Times New Roman"/>
        <family val="1"/>
      </rPr>
      <t>"Attiecināt uz mēnesi"</t>
    </r>
    <r>
      <rPr>
        <sz val="12"/>
        <color theme="1"/>
        <rFont val="Times New Roman"/>
        <family val="1"/>
        <charset val="186"/>
      </rPr>
      <t>, tiks aprēķinātas konkrētās izmaksas mēnesī, kas pārējos aprēķina veidos (mērvienībās) tiks matemātiski izdalītas ar stundu skaitu mēnesī un reizinātas ar konkrētā veida (mērvienības) ilgumu stundās. Šajā izvēlē elektroniskais rīks neaprēķinās reizes cenu, jo tā neatbilst faktiskām izmaksām. 21. kolonnā izvēloties nepareizu attiecināšanas veidu, iespējamas situācijas, kur aprēķinātie lielumi neatspoguļo konkrētā pakalpojuma izmaksas.</t>
    </r>
  </si>
  <si>
    <r>
      <rPr>
        <b/>
        <sz val="12"/>
        <color theme="1"/>
        <rFont val="Times New Roman"/>
        <family val="1"/>
        <charset val="186"/>
      </rPr>
      <t xml:space="preserve">Izklājlapas </t>
    </r>
    <r>
      <rPr>
        <sz val="12"/>
        <color rgb="FF0000FF"/>
        <rFont val="Times New Roman"/>
        <family val="1"/>
        <charset val="186"/>
      </rPr>
      <t>"Atlīdzības izmaksas"</t>
    </r>
    <r>
      <rPr>
        <b/>
        <sz val="12"/>
        <color rgb="FF0000FF"/>
        <rFont val="Times New Roman"/>
        <family val="1"/>
        <charset val="186"/>
      </rPr>
      <t xml:space="preserve"> </t>
    </r>
    <r>
      <rPr>
        <b/>
        <sz val="12"/>
        <color theme="1"/>
        <rFont val="Times New Roman"/>
        <family val="1"/>
        <charset val="186"/>
      </rPr>
      <t>2. tabula</t>
    </r>
    <r>
      <rPr>
        <sz val="12"/>
        <color theme="1"/>
        <rFont val="Times New Roman"/>
        <family val="1"/>
        <charset val="186"/>
      </rPr>
      <t xml:space="preserve"> </t>
    </r>
    <r>
      <rPr>
        <sz val="12"/>
        <color rgb="FF0000FF"/>
        <rFont val="Times New Roman"/>
        <family val="1"/>
        <charset val="186"/>
      </rPr>
      <t>"Dažādu algas likmju pārrēķina kalkulators"</t>
    </r>
    <r>
      <rPr>
        <sz val="12"/>
        <color theme="1"/>
        <rFont val="Times New Roman"/>
        <family val="1"/>
        <charset val="186"/>
      </rPr>
      <t xml:space="preserve"> piedāvā iespēju dažādas algas likmes pārrēķināt uz stundas likmi, kas tiks pielietota turpmākos pakalpojuma cenas aprēķinos. Šīs tabulas lietošana ir brīvprātīga un neietekmē formulas kopējo darbību. Aprēķinātā stundas likme jāieraksta 2.tabulas 4.kolonnā "Stundas likme, EUR".</t>
    </r>
  </si>
  <si>
    <t>IV Modulis: Preču izmaksas</t>
  </si>
  <si>
    <t>V Modulis: Pakalpojumu izmaksas</t>
  </si>
  <si>
    <r>
      <t>Telpu nomas cena mēnesī par 1 m</t>
    </r>
    <r>
      <rPr>
        <vertAlign val="superscript"/>
        <sz val="12"/>
        <color theme="1"/>
        <rFont val="Times New Roman"/>
        <family val="1"/>
        <charset val="186"/>
      </rPr>
      <t>2</t>
    </r>
    <r>
      <rPr>
        <sz val="12"/>
        <color theme="1"/>
        <rFont val="Times New Roman"/>
        <family val="1"/>
        <charset val="186"/>
      </rPr>
      <t>, EUR</t>
    </r>
  </si>
  <si>
    <t>Telpu nomas izmaksu aprēķins</t>
  </si>
  <si>
    <r>
      <t>Telpu īres cena mēnesī par 1 m</t>
    </r>
    <r>
      <rPr>
        <vertAlign val="superscript"/>
        <sz val="12"/>
        <color theme="1"/>
        <rFont val="Times New Roman"/>
        <family val="1"/>
        <charset val="186"/>
      </rPr>
      <t>2</t>
    </r>
    <r>
      <rPr>
        <sz val="12"/>
        <color theme="1"/>
        <rFont val="Times New Roman"/>
        <family val="1"/>
        <charset val="186"/>
      </rPr>
      <t>, EUR</t>
    </r>
  </si>
  <si>
    <t>Telpu īres izmaksu aprēķins</t>
  </si>
  <si>
    <t>Komunālo pakalpojumu izmaksu aprēķins</t>
  </si>
  <si>
    <r>
      <rPr>
        <b/>
        <sz val="12"/>
        <color theme="1"/>
        <rFont val="Times New Roman"/>
        <family val="1"/>
      </rPr>
      <t>Obligāti jāizvēlas</t>
    </r>
    <r>
      <rPr>
        <sz val="12"/>
        <color theme="1"/>
        <rFont val="Times New Roman"/>
        <family val="1"/>
        <charset val="186"/>
      </rPr>
      <t xml:space="preserve"> viens no piedāvātajiem izvēles variantiem</t>
    </r>
  </si>
  <si>
    <t>Telpu aprīkojuma un iekārtu izmaksu aprēķins</t>
  </si>
  <si>
    <t>Izvēlieties telpu iekārtu un aprīkojuma izmaksu aprēķina veidu un aizpildiet atbilstošo tabulu zemāk:</t>
  </si>
  <si>
    <r>
      <t>Izklājlapu</t>
    </r>
    <r>
      <rPr>
        <sz val="12"/>
        <color rgb="FF0000FF"/>
        <rFont val="Times New Roman"/>
        <family val="1"/>
        <charset val="186"/>
      </rPr>
      <t xml:space="preserve"> "Izmitināšana"</t>
    </r>
    <r>
      <rPr>
        <sz val="12"/>
        <color theme="1"/>
        <rFont val="Times New Roman"/>
        <family val="1"/>
        <charset val="186"/>
      </rPr>
      <t xml:space="preserve"> elektroniskā rīka lietotājs aizpilda tikai gadījumos, kad tiek rēķināta cena pakalpojumiem,</t>
    </r>
    <r>
      <rPr>
        <b/>
        <sz val="12"/>
        <color theme="1"/>
        <rFont val="Times New Roman"/>
        <family val="1"/>
        <charset val="186"/>
      </rPr>
      <t xml:space="preserve"> kur tiek nodrošināta klientu izmitināšana</t>
    </r>
    <r>
      <rPr>
        <sz val="12"/>
        <color theme="1"/>
        <rFont val="Times New Roman"/>
        <family val="1"/>
        <charset val="186"/>
      </rPr>
      <t xml:space="preserve">.                                                                                                                                                                                                                                      </t>
    </r>
    <r>
      <rPr>
        <b/>
        <sz val="12"/>
        <color theme="1"/>
        <rFont val="Times New Roman"/>
        <family val="1"/>
        <charset val="186"/>
      </rPr>
      <t xml:space="preserve">Telpu īres izmaksas - </t>
    </r>
    <r>
      <rPr>
        <sz val="12"/>
        <color theme="1"/>
        <rFont val="Times New Roman"/>
        <family val="1"/>
        <charset val="186"/>
      </rPr>
      <t xml:space="preserve">vispirms jānorāda telpu kopējā platība kvadrātmetros un telpu īres cena par kvadrātmetru mēnesī.                 Visu tabulu 0 rindā ievadītais piemērs neietekmē aprēķinus.                                                                                                                                                                                                                                                                                                                                                </t>
    </r>
  </si>
  <si>
    <r>
      <t xml:space="preserve">Elektroniskā rīka izklājlapā </t>
    </r>
    <r>
      <rPr>
        <sz val="12"/>
        <color rgb="FF0000FF"/>
        <rFont val="Times New Roman"/>
        <family val="1"/>
        <charset val="186"/>
      </rPr>
      <t>"Transporta izmaksas"</t>
    </r>
    <r>
      <rPr>
        <sz val="12"/>
        <color theme="1"/>
        <rFont val="Times New Roman"/>
        <family val="1"/>
        <charset val="186"/>
      </rPr>
      <t xml:space="preserve"> ievietots transporta izmaksu apmēra kalkulators, kas pielietojams, lai aprēķinātu pakalpojuma cenas aprēķinā iekļaujamās transporta izmaksas gan speciālistam, gan klientam. Vienlaicīgi iespējams ievadīt informāciju par vairākiem transporta izmaksu veidiem un tos kopsummā iekļaut pakalpojuma cenas aprēķinā. </t>
    </r>
    <r>
      <rPr>
        <b/>
        <sz val="12"/>
        <color theme="1"/>
        <rFont val="Times New Roman"/>
        <family val="1"/>
        <charset val="186"/>
      </rPr>
      <t>1. tabulā</t>
    </r>
    <r>
      <rPr>
        <sz val="12"/>
        <color theme="1"/>
        <rFont val="Times New Roman"/>
        <family val="1"/>
        <charset val="186"/>
      </rPr>
      <t xml:space="preserve"> </t>
    </r>
    <r>
      <rPr>
        <sz val="12"/>
        <color rgb="FF0000FF"/>
        <rFont val="Times New Roman"/>
        <family val="1"/>
        <charset val="186"/>
      </rPr>
      <t>"Kopējo transporta izmaksu aprēķins pakalpojuma sniegšanai"</t>
    </r>
    <r>
      <rPr>
        <sz val="12"/>
        <color theme="1"/>
        <rFont val="Times New Roman"/>
        <family val="1"/>
        <charset val="186"/>
      </rPr>
      <t xml:space="preserve"> </t>
    </r>
    <r>
      <rPr>
        <b/>
        <sz val="12"/>
        <color theme="1"/>
        <rFont val="Times New Roman"/>
        <family val="1"/>
        <charset val="186"/>
      </rPr>
      <t>2. kolonnā</t>
    </r>
    <r>
      <rPr>
        <sz val="12"/>
        <color theme="1"/>
        <rFont val="Times New Roman"/>
        <family val="1"/>
        <charset val="186"/>
      </rPr>
      <t xml:space="preserve"> zili iekrāsotajos izvēles laukos nepieciešams izdarīt izvēli par konkrētu izmaksu iekļaušanu aprēķinā. </t>
    </r>
    <r>
      <rPr>
        <b/>
        <sz val="12"/>
        <color theme="1"/>
        <rFont val="Times New Roman"/>
        <family val="1"/>
        <charset val="186"/>
      </rPr>
      <t>3.kolonnā</t>
    </r>
    <r>
      <rPr>
        <sz val="12"/>
        <color theme="1"/>
        <rFont val="Times New Roman"/>
        <family val="1"/>
        <charset val="186"/>
      </rPr>
      <t xml:space="preserve"> ievadāmais skaits</t>
    </r>
    <r>
      <rPr>
        <b/>
        <sz val="12"/>
        <color theme="1"/>
        <rFont val="Times New Roman"/>
        <family val="1"/>
        <charset val="186"/>
      </rPr>
      <t xml:space="preserve"> jāaizpilda obligāti</t>
    </r>
    <r>
      <rPr>
        <sz val="12"/>
        <color theme="1"/>
        <rFont val="Times New Roman"/>
        <family val="1"/>
        <charset val="186"/>
      </rPr>
      <t xml:space="preserve">, lai korekti pieskaitītu aprēķinātās izmaksas. Aprēķinātās izmaksas jāievada modulī </t>
    </r>
    <r>
      <rPr>
        <sz val="12"/>
        <color rgb="FF0000FF"/>
        <rFont val="Times New Roman"/>
        <family val="1"/>
      </rPr>
      <t>"Pakalpojumu izmaksas".</t>
    </r>
    <r>
      <rPr>
        <sz val="12"/>
        <color theme="1"/>
        <rFont val="Times New Roman"/>
        <family val="1"/>
        <charset val="186"/>
      </rPr>
      <t xml:space="preserve">                                                                                                                                                                                                                                                                                                                                                                                                                                                                                                                                                                                                                        </t>
    </r>
  </si>
  <si>
    <t>Vidējais degvielas patēriņš uz 100 km</t>
  </si>
  <si>
    <r>
      <rPr>
        <b/>
        <sz val="12"/>
        <color theme="1"/>
        <rFont val="Times New Roman"/>
        <family val="1"/>
      </rPr>
      <t>Ļoti svarīgi</t>
    </r>
    <r>
      <rPr>
        <sz val="12"/>
        <color theme="1"/>
        <rFont val="Times New Roman"/>
        <family val="1"/>
        <charset val="186"/>
      </rPr>
      <t xml:space="preserve"> - Izvēlēties pakalpojumam atbilstošu aprēķina veidu (mērvienību), pārējos aprēķina veidos (mērvienībās) atzīmējot "Nē" un sekojošās izklājlapās ievadīt datus atbilstoši izvēlētajam aprēkina veidam (mērvienībai) </t>
    </r>
  </si>
  <si>
    <r>
      <t xml:space="preserve">Otrās tabulas 2.kolonnā norādītās stundas aprēķina periodā tiek ņemtas no izklājlapas </t>
    </r>
    <r>
      <rPr>
        <sz val="12"/>
        <color rgb="FF0000FF"/>
        <rFont val="Times New Roman"/>
        <family val="1"/>
      </rPr>
      <t>"Cenas aprēķins"</t>
    </r>
    <r>
      <rPr>
        <sz val="12"/>
        <color theme="1"/>
        <rFont val="Times New Roman"/>
        <family val="1"/>
        <charset val="186"/>
      </rPr>
      <t xml:space="preserve"> 1.tabulas, izņemot algas veidam "Cita veida likme" </t>
    </r>
  </si>
  <si>
    <t>III Modulis: Telpu izmaksas</t>
  </si>
  <si>
    <r>
      <t xml:space="preserve">Automašīnas vadītāja un Pavadoņa/nesēja izmaksas ielasās automātiski no 2. tabulas </t>
    </r>
    <r>
      <rPr>
        <sz val="12"/>
        <color rgb="FF0000FF"/>
        <rFont val="Times New Roman"/>
        <family val="1"/>
      </rPr>
      <t>"Informācija par transporta pakalpojuma sniegšanā iesaistīto personālu"</t>
    </r>
    <r>
      <rPr>
        <sz val="12"/>
        <color theme="1"/>
        <rFont val="Times New Roman"/>
        <family val="1"/>
        <charset val="186"/>
      </rPr>
      <t xml:space="preserve">. Sabiedriskā transporta izmaksas automātiski ielasās no 3.tabulas </t>
    </r>
    <r>
      <rPr>
        <sz val="12"/>
        <color rgb="FF0000FF"/>
        <rFont val="Times New Roman"/>
        <family val="1"/>
      </rPr>
      <t>"Informācija par sabiedriskā transporta izmaksām</t>
    </r>
    <r>
      <rPr>
        <sz val="12"/>
        <color theme="1"/>
        <rFont val="Times New Roman"/>
        <family val="1"/>
        <charset val="186"/>
      </rPr>
      <t>".</t>
    </r>
  </si>
  <si>
    <t>Atelpas brīdis</t>
  </si>
  <si>
    <t>532202 APRŪPĒTĀJS</t>
  </si>
  <si>
    <t>226402 FIZIOTERAPEITS</t>
  </si>
  <si>
    <t>Sociālais darbinieks - vadītājs</t>
  </si>
  <si>
    <t>Sociālais rehabilitētājs/nodarbību vadītājs</t>
  </si>
  <si>
    <t>Higiēnas un dezinfekcijas līdzekļi</t>
  </si>
  <si>
    <t>Saimniecības preces</t>
  </si>
  <si>
    <t>kompl.</t>
  </si>
  <si>
    <t>Grupu nodarbība</t>
  </si>
  <si>
    <t>Ēdināšana 4x dienā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</si>
</sst>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_);_(* \(#,##0.0\);_(* &quot;-&quot;??_);_(@_)"/>
  </numFmts>
  <fonts count="45" x14ac:knownFonts="1">
    <font>
      <sz val="11"/>
      <color theme="1"/>
      <name val="Calibri"/>
      <family val="2"/>
      <scheme val="minor"/>
    </font>
    <font>
      <sz val="11"/>
      <color theme="1"/>
      <name val="Calibri"/>
      <family val="2"/>
      <scheme val="minor"/>
    </font>
    <font>
      <sz val="8"/>
      <color theme="1"/>
      <name val="Arial"/>
      <family val="2"/>
    </font>
    <font>
      <b/>
      <sz val="8"/>
      <color theme="1"/>
      <name val="Arial"/>
      <family val="2"/>
    </font>
    <font>
      <u/>
      <sz val="11"/>
      <color theme="10"/>
      <name val="Calibri"/>
      <family val="2"/>
      <scheme val="minor"/>
    </font>
    <font>
      <sz val="8"/>
      <name val="Arial"/>
      <family val="2"/>
    </font>
    <font>
      <sz val="8"/>
      <color rgb="FF0000FF"/>
      <name val="Arial"/>
      <family val="2"/>
    </font>
    <font>
      <b/>
      <sz val="11"/>
      <color theme="1"/>
      <name val="Calibri"/>
      <family val="2"/>
      <scheme val="minor"/>
    </font>
    <font>
      <b/>
      <sz val="10"/>
      <color theme="1"/>
      <name val="Arial"/>
      <family val="2"/>
    </font>
    <font>
      <b/>
      <sz val="12"/>
      <color theme="1"/>
      <name val="Arial"/>
      <family val="2"/>
    </font>
    <font>
      <sz val="10"/>
      <color theme="1"/>
      <name val="Arial"/>
      <family val="2"/>
    </font>
    <font>
      <sz val="12"/>
      <color theme="1"/>
      <name val="Arial"/>
      <family val="2"/>
    </font>
    <font>
      <sz val="10"/>
      <color theme="1"/>
      <name val="Calibri"/>
      <family val="2"/>
      <scheme val="minor"/>
    </font>
    <font>
      <sz val="10"/>
      <color theme="0"/>
      <name val="Arial"/>
      <family val="2"/>
    </font>
    <font>
      <sz val="8"/>
      <color theme="0"/>
      <name val="Arial"/>
      <family val="2"/>
    </font>
    <font>
      <b/>
      <sz val="20"/>
      <color theme="1"/>
      <name val="Times New Roman"/>
      <family val="1"/>
      <charset val="186"/>
    </font>
    <font>
      <b/>
      <sz val="22"/>
      <color theme="1"/>
      <name val="Times New Roman"/>
      <family val="1"/>
      <charset val="186"/>
    </font>
    <font>
      <sz val="12"/>
      <color theme="1"/>
      <name val="Times New Roman"/>
      <family val="1"/>
      <charset val="186"/>
    </font>
    <font>
      <b/>
      <sz val="12"/>
      <color theme="1"/>
      <name val="Times New Roman"/>
      <family val="1"/>
      <charset val="186"/>
    </font>
    <font>
      <sz val="10"/>
      <color theme="1"/>
      <name val="Times New Roman"/>
      <family val="1"/>
      <charset val="186"/>
    </font>
    <font>
      <sz val="14"/>
      <color theme="1"/>
      <name val="Times New Roman"/>
      <family val="1"/>
      <charset val="186"/>
    </font>
    <font>
      <b/>
      <sz val="14"/>
      <color theme="1"/>
      <name val="Times New Roman"/>
      <family val="1"/>
      <charset val="186"/>
    </font>
    <font>
      <u/>
      <sz val="14"/>
      <color theme="10"/>
      <name val="Times New Roman"/>
      <family val="1"/>
      <charset val="186"/>
    </font>
    <font>
      <sz val="16"/>
      <color theme="1"/>
      <name val="Times New Roman"/>
      <family val="1"/>
      <charset val="186"/>
    </font>
    <font>
      <b/>
      <sz val="16"/>
      <color theme="1"/>
      <name val="Times New Roman"/>
      <family val="1"/>
      <charset val="186"/>
    </font>
    <font>
      <sz val="14"/>
      <color theme="1"/>
      <name val="Arial"/>
      <family val="2"/>
      <charset val="186"/>
    </font>
    <font>
      <sz val="12"/>
      <color rgb="FF0000FF"/>
      <name val="Times New Roman"/>
      <family val="1"/>
      <charset val="186"/>
    </font>
    <font>
      <sz val="11"/>
      <color theme="1"/>
      <name val="Times New Roman"/>
      <family val="1"/>
      <charset val="186"/>
    </font>
    <font>
      <sz val="12"/>
      <color rgb="FFFF0000"/>
      <name val="Times New Roman"/>
      <family val="1"/>
      <charset val="186"/>
    </font>
    <font>
      <b/>
      <sz val="12"/>
      <color rgb="FF0000FF"/>
      <name val="Times New Roman"/>
      <family val="1"/>
      <charset val="186"/>
    </font>
    <font>
      <b/>
      <u/>
      <sz val="14"/>
      <color theme="10"/>
      <name val="Times New Roman"/>
      <family val="1"/>
      <charset val="186"/>
    </font>
    <font>
      <b/>
      <u/>
      <sz val="16"/>
      <color theme="10"/>
      <name val="Times New Roman"/>
      <family val="1"/>
      <charset val="186"/>
    </font>
    <font>
      <sz val="12"/>
      <name val="Times New Roman"/>
      <family val="1"/>
      <charset val="186"/>
    </font>
    <font>
      <i/>
      <sz val="12"/>
      <color rgb="FFFF0000"/>
      <name val="Times New Roman"/>
      <family val="1"/>
      <charset val="186"/>
    </font>
    <font>
      <i/>
      <sz val="12"/>
      <name val="Times New Roman"/>
      <family val="1"/>
      <charset val="186"/>
    </font>
    <font>
      <b/>
      <sz val="12"/>
      <color rgb="FFFF0000"/>
      <name val="Times New Roman"/>
      <family val="1"/>
      <charset val="186"/>
    </font>
    <font>
      <b/>
      <sz val="14"/>
      <color rgb="FF0000FF"/>
      <name val="Times New Roman"/>
      <family val="1"/>
      <charset val="186"/>
    </font>
    <font>
      <vertAlign val="superscript"/>
      <sz val="12"/>
      <color theme="1"/>
      <name val="Times New Roman"/>
      <family val="1"/>
      <charset val="186"/>
    </font>
    <font>
      <sz val="12"/>
      <color theme="0"/>
      <name val="Times New Roman"/>
      <family val="1"/>
      <charset val="186"/>
    </font>
    <font>
      <b/>
      <sz val="12"/>
      <color theme="1"/>
      <name val="Times New Roman"/>
      <family val="1"/>
    </font>
    <font>
      <sz val="10"/>
      <color rgb="FFFF0000"/>
      <name val="Arial"/>
      <family val="2"/>
    </font>
    <font>
      <sz val="12"/>
      <color theme="1"/>
      <name val="Times New Roman"/>
      <family val="1"/>
    </font>
    <font>
      <b/>
      <sz val="12"/>
      <color theme="0"/>
      <name val="Times New Roman"/>
      <family val="1"/>
      <charset val="186"/>
    </font>
    <font>
      <sz val="12"/>
      <name val="Times New Roman"/>
      <family val="1"/>
    </font>
    <font>
      <sz val="12"/>
      <color rgb="FF0000FF"/>
      <name val="Times New Roman"/>
      <family val="1"/>
    </font>
  </fonts>
  <fills count="16">
    <fill>
      <patternFill patternType="none"/>
    </fill>
    <fill>
      <patternFill patternType="gray125"/>
    </fill>
    <fill>
      <patternFill patternType="solid">
        <fgColor theme="7" tint="0.59999389629810485"/>
        <bgColor indexed="64"/>
      </patternFill>
    </fill>
    <fill>
      <patternFill patternType="solid">
        <fgColor rgb="FFFFC000"/>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79998168889431442"/>
        <bgColor indexed="64"/>
      </patternFill>
    </fill>
    <fill>
      <patternFill patternType="solid">
        <fgColor rgb="FFCCFFFF"/>
        <bgColor indexed="64"/>
      </patternFill>
    </fill>
    <fill>
      <patternFill patternType="solid">
        <fgColor rgb="FFCCECFF"/>
        <bgColor indexed="64"/>
      </patternFill>
    </fill>
    <fill>
      <patternFill patternType="solid">
        <fgColor rgb="FFFFCCFF"/>
        <bgColor indexed="64"/>
      </patternFill>
    </fill>
    <fill>
      <patternFill patternType="solid">
        <fgColor rgb="FFFFCCCC"/>
        <bgColor indexed="64"/>
      </patternFill>
    </fill>
    <fill>
      <patternFill patternType="solid">
        <fgColor rgb="FFFFFFCC"/>
        <bgColor indexed="64"/>
      </patternFill>
    </fill>
    <fill>
      <patternFill patternType="solid">
        <fgColor theme="0"/>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395">
    <xf numFmtId="0" fontId="0" fillId="0" borderId="0" xfId="0"/>
    <xf numFmtId="0" fontId="2" fillId="0" borderId="0" xfId="0" applyFont="1"/>
    <xf numFmtId="0" fontId="3" fillId="0" borderId="0" xfId="0" applyFont="1"/>
    <xf numFmtId="0" fontId="2" fillId="5" borderId="0" xfId="0" applyFont="1" applyFill="1"/>
    <xf numFmtId="0" fontId="2" fillId="0" borderId="5" xfId="0" applyFont="1" applyBorder="1"/>
    <xf numFmtId="0" fontId="2" fillId="0" borderId="7" xfId="0" applyFont="1" applyBorder="1"/>
    <xf numFmtId="0" fontId="2" fillId="0" borderId="6" xfId="0" applyFont="1" applyBorder="1"/>
    <xf numFmtId="0" fontId="2" fillId="0" borderId="8" xfId="0" applyFont="1" applyBorder="1"/>
    <xf numFmtId="0" fontId="2" fillId="0" borderId="10" xfId="0" applyFont="1" applyBorder="1"/>
    <xf numFmtId="0" fontId="2" fillId="0" borderId="11" xfId="0" applyFont="1" applyBorder="1"/>
    <xf numFmtId="0" fontId="2" fillId="0" borderId="12" xfId="0" applyFont="1" applyBorder="1"/>
    <xf numFmtId="0" fontId="2" fillId="0" borderId="9" xfId="0" applyFont="1" applyBorder="1"/>
    <xf numFmtId="0" fontId="2" fillId="0" borderId="14" xfId="0" applyFont="1" applyBorder="1"/>
    <xf numFmtId="0" fontId="2" fillId="0" borderId="13" xfId="0" applyFont="1" applyBorder="1"/>
    <xf numFmtId="0" fontId="2" fillId="0" borderId="15" xfId="0" applyFont="1" applyBorder="1"/>
    <xf numFmtId="0" fontId="10" fillId="0" borderId="0" xfId="0" applyFont="1"/>
    <xf numFmtId="0" fontId="20" fillId="0" borderId="0" xfId="0" applyFont="1"/>
    <xf numFmtId="0" fontId="22" fillId="0" borderId="0" xfId="3" applyFont="1" applyProtection="1"/>
    <xf numFmtId="0" fontId="23" fillId="0" borderId="0" xfId="0" applyFont="1"/>
    <xf numFmtId="0" fontId="24" fillId="0" borderId="0" xfId="0" applyFont="1" applyAlignment="1">
      <alignment horizontal="right"/>
    </xf>
    <xf numFmtId="0" fontId="24" fillId="0" borderId="0" xfId="0" applyFont="1"/>
    <xf numFmtId="0" fontId="23" fillId="0" borderId="0" xfId="0" applyFont="1" applyAlignment="1">
      <alignment horizontal="right"/>
    </xf>
    <xf numFmtId="0" fontId="24" fillId="3" borderId="0" xfId="0" applyFont="1" applyFill="1"/>
    <xf numFmtId="0" fontId="25" fillId="0" borderId="0" xfId="0" applyFont="1"/>
    <xf numFmtId="164" fontId="17" fillId="0" borderId="10" xfId="1" applyFont="1" applyBorder="1" applyAlignment="1" applyProtection="1">
      <alignment wrapText="1"/>
      <protection hidden="1"/>
    </xf>
    <xf numFmtId="164" fontId="17" fillId="0" borderId="11" xfId="1" applyFont="1" applyBorder="1" applyProtection="1">
      <protection hidden="1"/>
    </xf>
    <xf numFmtId="164" fontId="17" fillId="0" borderId="12" xfId="1" applyFont="1" applyBorder="1" applyProtection="1">
      <protection hidden="1"/>
    </xf>
    <xf numFmtId="164" fontId="17" fillId="0" borderId="5" xfId="1" applyFont="1" applyFill="1" applyBorder="1" applyProtection="1">
      <protection hidden="1"/>
    </xf>
    <xf numFmtId="164" fontId="17" fillId="0" borderId="0" xfId="1" applyFont="1" applyFill="1" applyBorder="1" applyProtection="1">
      <protection hidden="1"/>
    </xf>
    <xf numFmtId="164" fontId="17" fillId="0" borderId="6" xfId="1" applyFont="1" applyFill="1" applyBorder="1" applyProtection="1">
      <protection hidden="1"/>
    </xf>
    <xf numFmtId="164" fontId="17" fillId="0" borderId="5" xfId="1" applyFont="1" applyBorder="1" applyProtection="1">
      <protection hidden="1"/>
    </xf>
    <xf numFmtId="164" fontId="17" fillId="0" borderId="0" xfId="1" applyFont="1" applyBorder="1" applyProtection="1">
      <protection hidden="1"/>
    </xf>
    <xf numFmtId="164" fontId="17" fillId="0" borderId="6" xfId="1" applyFont="1" applyBorder="1" applyProtection="1">
      <protection hidden="1"/>
    </xf>
    <xf numFmtId="164" fontId="17" fillId="0" borderId="7" xfId="1" applyFont="1" applyBorder="1" applyProtection="1">
      <protection hidden="1"/>
    </xf>
    <xf numFmtId="164" fontId="17" fillId="0" borderId="8" xfId="1" applyFont="1" applyBorder="1" applyProtection="1">
      <protection hidden="1"/>
    </xf>
    <xf numFmtId="164" fontId="17" fillId="0" borderId="9" xfId="1" applyFont="1" applyBorder="1" applyProtection="1">
      <protection hidden="1"/>
    </xf>
    <xf numFmtId="164" fontId="29" fillId="0" borderId="2" xfId="1" applyFont="1" applyBorder="1" applyProtection="1">
      <protection hidden="1"/>
    </xf>
    <xf numFmtId="164" fontId="29" fillId="0" borderId="3" xfId="1" applyFont="1" applyBorder="1" applyProtection="1">
      <protection hidden="1"/>
    </xf>
    <xf numFmtId="164" fontId="29" fillId="0" borderId="4" xfId="1" applyFont="1" applyBorder="1" applyProtection="1">
      <protection hidden="1"/>
    </xf>
    <xf numFmtId="164" fontId="17" fillId="0" borderId="11" xfId="1" applyFont="1" applyBorder="1" applyAlignment="1" applyProtection="1">
      <alignment wrapText="1"/>
      <protection hidden="1"/>
    </xf>
    <xf numFmtId="164" fontId="17" fillId="0" borderId="12" xfId="1" applyFont="1" applyBorder="1" applyAlignment="1" applyProtection="1">
      <alignment wrapText="1"/>
      <protection hidden="1"/>
    </xf>
    <xf numFmtId="0" fontId="17" fillId="0" borderId="0" xfId="0" applyFont="1" applyProtection="1">
      <protection hidden="1"/>
    </xf>
    <xf numFmtId="0" fontId="17" fillId="0" borderId="6" xfId="0" applyFont="1" applyBorder="1" applyProtection="1">
      <protection hidden="1"/>
    </xf>
    <xf numFmtId="0" fontId="17" fillId="0" borderId="8" xfId="0" applyFont="1" applyBorder="1" applyProtection="1">
      <protection hidden="1"/>
    </xf>
    <xf numFmtId="0" fontId="17" fillId="0" borderId="9" xfId="0" applyFont="1" applyBorder="1" applyProtection="1">
      <protection hidden="1"/>
    </xf>
    <xf numFmtId="164" fontId="29" fillId="0" borderId="7" xfId="0" applyNumberFormat="1" applyFont="1" applyBorder="1" applyProtection="1">
      <protection hidden="1"/>
    </xf>
    <xf numFmtId="164" fontId="29" fillId="0" borderId="8" xfId="0" applyNumberFormat="1" applyFont="1" applyBorder="1" applyProtection="1">
      <protection hidden="1"/>
    </xf>
    <xf numFmtId="164" fontId="29" fillId="0" borderId="9" xfId="0" applyNumberFormat="1" applyFont="1" applyBorder="1" applyProtection="1">
      <protection hidden="1"/>
    </xf>
    <xf numFmtId="164" fontId="33" fillId="9" borderId="6" xfId="1" applyFont="1" applyFill="1" applyBorder="1" applyProtection="1">
      <protection hidden="1"/>
    </xf>
    <xf numFmtId="164" fontId="34" fillId="9" borderId="6" xfId="1" applyFont="1" applyFill="1" applyBorder="1" applyProtection="1">
      <protection hidden="1"/>
    </xf>
    <xf numFmtId="164" fontId="33" fillId="9" borderId="11" xfId="1" applyFont="1" applyFill="1" applyBorder="1" applyProtection="1">
      <protection hidden="1"/>
    </xf>
    <xf numFmtId="164" fontId="33" fillId="9" borderId="12" xfId="1" applyFont="1" applyFill="1" applyBorder="1" applyProtection="1">
      <protection hidden="1"/>
    </xf>
    <xf numFmtId="164" fontId="32" fillId="0" borderId="6" xfId="1" applyFont="1" applyBorder="1" applyProtection="1">
      <protection hidden="1"/>
    </xf>
    <xf numFmtId="164" fontId="32" fillId="0" borderId="9" xfId="1" applyFont="1" applyBorder="1" applyProtection="1">
      <protection hidden="1"/>
    </xf>
    <xf numFmtId="164" fontId="29" fillId="0" borderId="7" xfId="1" applyFont="1" applyBorder="1" applyProtection="1">
      <protection hidden="1"/>
    </xf>
    <xf numFmtId="164" fontId="29" fillId="0" borderId="8" xfId="1" applyFont="1" applyBorder="1" applyProtection="1">
      <protection hidden="1"/>
    </xf>
    <xf numFmtId="164" fontId="29" fillId="0" borderId="9" xfId="1" applyFont="1" applyBorder="1" applyProtection="1">
      <protection hidden="1"/>
    </xf>
    <xf numFmtId="164" fontId="28" fillId="0" borderId="0" xfId="1" applyFont="1" applyBorder="1" applyProtection="1">
      <protection hidden="1"/>
    </xf>
    <xf numFmtId="164" fontId="28" fillId="0" borderId="8" xfId="1" applyFont="1" applyBorder="1" applyProtection="1">
      <protection hidden="1"/>
    </xf>
    <xf numFmtId="164" fontId="29" fillId="0" borderId="0" xfId="0" applyNumberFormat="1" applyFont="1" applyProtection="1">
      <protection hidden="1"/>
    </xf>
    <xf numFmtId="164" fontId="29" fillId="0" borderId="0" xfId="1" applyFont="1" applyBorder="1" applyProtection="1">
      <protection hidden="1"/>
    </xf>
    <xf numFmtId="164" fontId="33" fillId="9" borderId="0" xfId="1" applyFont="1" applyFill="1" applyBorder="1" applyProtection="1">
      <protection hidden="1"/>
    </xf>
    <xf numFmtId="164" fontId="29" fillId="0" borderId="2" xfId="0" applyNumberFormat="1" applyFont="1" applyBorder="1" applyProtection="1">
      <protection hidden="1"/>
    </xf>
    <xf numFmtId="164" fontId="29" fillId="0" borderId="3" xfId="0" applyNumberFormat="1" applyFont="1" applyBorder="1" applyProtection="1">
      <protection hidden="1"/>
    </xf>
    <xf numFmtId="164" fontId="29" fillId="0" borderId="4" xfId="0" applyNumberFormat="1" applyFont="1" applyBorder="1" applyProtection="1">
      <protection hidden="1"/>
    </xf>
    <xf numFmtId="164" fontId="33" fillId="9" borderId="0" xfId="1" applyFont="1" applyFill="1" applyBorder="1" applyAlignment="1" applyProtection="1">
      <alignment vertical="center"/>
      <protection hidden="1"/>
    </xf>
    <xf numFmtId="164" fontId="33" fillId="9" borderId="5" xfId="1" applyFont="1" applyFill="1" applyBorder="1" applyAlignment="1" applyProtection="1">
      <alignment vertical="center"/>
      <protection hidden="1"/>
    </xf>
    <xf numFmtId="164" fontId="33" fillId="9" borderId="6" xfId="1" applyFont="1" applyFill="1" applyBorder="1" applyAlignment="1" applyProtection="1">
      <alignment vertical="center"/>
      <protection hidden="1"/>
    </xf>
    <xf numFmtId="164" fontId="29" fillId="0" borderId="15" xfId="0" applyNumberFormat="1" applyFont="1" applyBorder="1" applyProtection="1">
      <protection hidden="1"/>
    </xf>
    <xf numFmtId="164" fontId="29" fillId="0" borderId="13" xfId="0" applyNumberFormat="1" applyFont="1" applyBorder="1" applyProtection="1">
      <protection hidden="1"/>
    </xf>
    <xf numFmtId="164" fontId="35" fillId="0" borderId="21" xfId="1" applyFont="1" applyBorder="1" applyProtection="1">
      <protection hidden="1"/>
    </xf>
    <xf numFmtId="164" fontId="35" fillId="0" borderId="24" xfId="1" applyFont="1" applyBorder="1" applyProtection="1">
      <protection hidden="1"/>
    </xf>
    <xf numFmtId="164" fontId="34" fillId="9" borderId="15" xfId="1" applyFont="1" applyFill="1" applyBorder="1" applyProtection="1">
      <protection hidden="1"/>
    </xf>
    <xf numFmtId="164" fontId="34" fillId="9" borderId="15" xfId="1" applyFont="1" applyFill="1" applyBorder="1" applyAlignment="1" applyProtection="1">
      <alignment horizontal="center"/>
      <protection hidden="1"/>
    </xf>
    <xf numFmtId="164" fontId="34" fillId="9" borderId="0" xfId="1" applyFont="1" applyFill="1" applyBorder="1" applyAlignment="1" applyProtection="1">
      <alignment horizontal="center"/>
      <protection hidden="1"/>
    </xf>
    <xf numFmtId="164" fontId="33" fillId="9" borderId="15" xfId="1" applyFont="1" applyFill="1" applyBorder="1" applyAlignment="1" applyProtection="1">
      <alignment horizontal="center"/>
      <protection hidden="1"/>
    </xf>
    <xf numFmtId="164" fontId="33" fillId="9" borderId="0" xfId="1" applyFont="1" applyFill="1" applyBorder="1" applyAlignment="1" applyProtection="1">
      <alignment horizontal="center"/>
      <protection hidden="1"/>
    </xf>
    <xf numFmtId="164" fontId="34" fillId="9" borderId="5" xfId="1" applyFont="1" applyFill="1" applyBorder="1" applyAlignment="1" applyProtection="1">
      <alignment horizontal="center"/>
      <protection hidden="1"/>
    </xf>
    <xf numFmtId="164" fontId="17" fillId="7" borderId="11" xfId="1" applyFont="1" applyFill="1" applyBorder="1" applyProtection="1">
      <protection locked="0" hidden="1"/>
    </xf>
    <xf numFmtId="164" fontId="17" fillId="7" borderId="8" xfId="1" applyFont="1" applyFill="1" applyBorder="1" applyProtection="1">
      <protection locked="0" hidden="1"/>
    </xf>
    <xf numFmtId="0" fontId="7" fillId="0" borderId="0" xfId="0" applyFont="1"/>
    <xf numFmtId="0" fontId="10" fillId="0" borderId="0" xfId="0" applyFont="1" applyProtection="1">
      <protection hidden="1"/>
    </xf>
    <xf numFmtId="0" fontId="23" fillId="0" borderId="0" xfId="0" applyFont="1" applyProtection="1">
      <protection hidden="1"/>
    </xf>
    <xf numFmtId="0" fontId="24" fillId="0" borderId="0" xfId="0" applyFont="1" applyAlignment="1" applyProtection="1">
      <alignment horizontal="right"/>
      <protection hidden="1"/>
    </xf>
    <xf numFmtId="0" fontId="24" fillId="0" borderId="0" xfId="0" applyFont="1" applyProtection="1">
      <protection hidden="1"/>
    </xf>
    <xf numFmtId="0" fontId="25" fillId="0" borderId="0" xfId="0" applyFont="1" applyProtection="1">
      <protection hidden="1"/>
    </xf>
    <xf numFmtId="0" fontId="30" fillId="0" borderId="0" xfId="3" applyFont="1" applyProtection="1">
      <protection hidden="1"/>
    </xf>
    <xf numFmtId="0" fontId="11" fillId="0" borderId="0" xfId="0" applyFont="1" applyProtection="1">
      <protection hidden="1"/>
    </xf>
    <xf numFmtId="0" fontId="21" fillId="0" borderId="0" xfId="0" applyFont="1" applyProtection="1">
      <protection hidden="1"/>
    </xf>
    <xf numFmtId="0" fontId="17" fillId="7" borderId="0" xfId="0" applyFont="1" applyFill="1" applyProtection="1">
      <protection hidden="1"/>
    </xf>
    <xf numFmtId="0" fontId="17" fillId="4" borderId="0" xfId="0" applyFont="1" applyFill="1" applyProtection="1">
      <protection hidden="1"/>
    </xf>
    <xf numFmtId="0" fontId="17" fillId="5" borderId="0" xfId="0" applyFont="1" applyFill="1" applyProtection="1">
      <protection hidden="1"/>
    </xf>
    <xf numFmtId="0" fontId="21" fillId="8" borderId="0" xfId="0" applyFont="1" applyFill="1" applyProtection="1">
      <protection hidden="1"/>
    </xf>
    <xf numFmtId="0" fontId="10" fillId="8" borderId="0" xfId="0" applyFont="1" applyFill="1" applyProtection="1">
      <protection hidden="1"/>
    </xf>
    <xf numFmtId="0" fontId="17" fillId="6" borderId="3" xfId="0" applyFont="1" applyFill="1" applyBorder="1" applyAlignment="1" applyProtection="1">
      <alignment horizontal="center" vertical="center"/>
      <protection hidden="1"/>
    </xf>
    <xf numFmtId="0" fontId="17" fillId="6" borderId="4" xfId="0" applyFont="1" applyFill="1" applyBorder="1" applyAlignment="1" applyProtection="1">
      <alignment horizontal="center" vertical="center"/>
      <protection hidden="1"/>
    </xf>
    <xf numFmtId="0" fontId="19" fillId="0" borderId="0" xfId="0" applyFont="1" applyProtection="1">
      <protection hidden="1"/>
    </xf>
    <xf numFmtId="0" fontId="17" fillId="6" borderId="10" xfId="0" applyFont="1" applyFill="1" applyBorder="1" applyAlignment="1" applyProtection="1">
      <alignment horizontal="center" vertical="center"/>
      <protection hidden="1"/>
    </xf>
    <xf numFmtId="0" fontId="17" fillId="6" borderId="11" xfId="0" applyFont="1" applyFill="1" applyBorder="1" applyAlignment="1" applyProtection="1">
      <alignment horizontal="center" vertical="center"/>
      <protection hidden="1"/>
    </xf>
    <xf numFmtId="0" fontId="17" fillId="6" borderId="12" xfId="0" applyFont="1" applyFill="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0" fontId="17" fillId="6" borderId="15" xfId="0" applyFont="1" applyFill="1" applyBorder="1" applyAlignment="1" applyProtection="1">
      <alignment wrapText="1"/>
      <protection hidden="1"/>
    </xf>
    <xf numFmtId="0" fontId="17" fillId="10" borderId="5" xfId="0" applyFont="1" applyFill="1" applyBorder="1" applyProtection="1">
      <protection hidden="1"/>
    </xf>
    <xf numFmtId="0" fontId="17" fillId="11" borderId="5" xfId="0" applyFont="1" applyFill="1" applyBorder="1" applyProtection="1">
      <protection hidden="1"/>
    </xf>
    <xf numFmtId="0" fontId="17" fillId="12" borderId="5" xfId="0" applyFont="1" applyFill="1" applyBorder="1" applyProtection="1">
      <protection hidden="1"/>
    </xf>
    <xf numFmtId="0" fontId="17" fillId="13" borderId="5" xfId="0" applyFont="1" applyFill="1" applyBorder="1" applyProtection="1">
      <protection hidden="1"/>
    </xf>
    <xf numFmtId="0" fontId="17" fillId="14" borderId="5" xfId="0" applyFont="1" applyFill="1" applyBorder="1" applyProtection="1">
      <protection hidden="1"/>
    </xf>
    <xf numFmtId="0" fontId="27" fillId="0" borderId="0" xfId="0" applyFont="1" applyProtection="1">
      <protection hidden="1"/>
    </xf>
    <xf numFmtId="0" fontId="17" fillId="9" borderId="5" xfId="0" applyFont="1" applyFill="1" applyBorder="1" applyProtection="1">
      <protection hidden="1"/>
    </xf>
    <xf numFmtId="0" fontId="17" fillId="0" borderId="5" xfId="0" applyFont="1" applyBorder="1" applyProtection="1">
      <protection hidden="1"/>
    </xf>
    <xf numFmtId="0" fontId="17" fillId="0" borderId="7" xfId="0" applyFont="1" applyBorder="1" applyProtection="1">
      <protection hidden="1"/>
    </xf>
    <xf numFmtId="0" fontId="19" fillId="8" borderId="0" xfId="0" applyFont="1" applyFill="1" applyProtection="1">
      <protection hidden="1"/>
    </xf>
    <xf numFmtId="0" fontId="17" fillId="6" borderId="10" xfId="0" applyFont="1" applyFill="1" applyBorder="1" applyAlignment="1" applyProtection="1">
      <alignment horizontal="center" vertical="center" wrapText="1"/>
      <protection hidden="1"/>
    </xf>
    <xf numFmtId="0" fontId="17" fillId="6" borderId="8" xfId="0" applyFont="1" applyFill="1" applyBorder="1" applyAlignment="1" applyProtection="1">
      <alignment horizontal="center" vertical="center"/>
      <protection hidden="1"/>
    </xf>
    <xf numFmtId="0" fontId="17" fillId="6" borderId="9" xfId="0" applyFont="1" applyFill="1" applyBorder="1" applyAlignment="1" applyProtection="1">
      <alignment horizontal="center" vertical="center"/>
      <protection hidden="1"/>
    </xf>
    <xf numFmtId="0" fontId="17" fillId="6" borderId="13" xfId="0" applyFont="1" applyFill="1" applyBorder="1" applyAlignment="1" applyProtection="1">
      <alignment wrapText="1"/>
      <protection hidden="1"/>
    </xf>
    <xf numFmtId="0" fontId="26" fillId="6" borderId="3" xfId="0" applyFont="1" applyFill="1" applyBorder="1" applyAlignment="1" applyProtection="1">
      <alignment horizontal="center" vertical="center"/>
      <protection hidden="1"/>
    </xf>
    <xf numFmtId="0" fontId="26" fillId="6" borderId="4" xfId="0" applyFont="1" applyFill="1" applyBorder="1" applyAlignment="1" applyProtection="1">
      <alignment horizontal="center" vertical="center"/>
      <protection hidden="1"/>
    </xf>
    <xf numFmtId="0" fontId="26" fillId="6" borderId="15" xfId="0" applyFont="1" applyFill="1" applyBorder="1" applyAlignment="1" applyProtection="1">
      <alignment horizontal="center" vertical="center"/>
      <protection hidden="1"/>
    </xf>
    <xf numFmtId="0" fontId="26" fillId="6" borderId="13" xfId="0" applyFont="1" applyFill="1" applyBorder="1" applyAlignment="1" applyProtection="1">
      <alignment horizontal="center" vertical="center"/>
      <protection hidden="1"/>
    </xf>
    <xf numFmtId="0" fontId="17" fillId="7" borderId="1" xfId="0" applyFont="1" applyFill="1" applyBorder="1" applyAlignment="1" applyProtection="1">
      <alignment horizontal="center" vertical="center"/>
      <protection locked="0" hidden="1"/>
    </xf>
    <xf numFmtId="0" fontId="28" fillId="4" borderId="2" xfId="0" applyFont="1" applyFill="1" applyBorder="1" applyAlignment="1" applyProtection="1">
      <alignment horizontal="center" vertical="center"/>
      <protection locked="0" hidden="1"/>
    </xf>
    <xf numFmtId="0" fontId="28" fillId="4" borderId="3" xfId="0" applyFont="1" applyFill="1" applyBorder="1" applyAlignment="1" applyProtection="1">
      <alignment horizontal="center" vertical="center"/>
      <protection locked="0" hidden="1"/>
    </xf>
    <xf numFmtId="0" fontId="28" fillId="4" borderId="4" xfId="0" applyFont="1" applyFill="1" applyBorder="1" applyAlignment="1" applyProtection="1">
      <alignment horizontal="center" vertical="center"/>
      <protection locked="0" hidden="1"/>
    </xf>
    <xf numFmtId="0" fontId="28" fillId="4" borderId="14" xfId="0" applyFont="1" applyFill="1" applyBorder="1" applyAlignment="1" applyProtection="1">
      <alignment horizontal="center" vertical="center"/>
      <protection locked="0" hidden="1"/>
    </xf>
    <xf numFmtId="0" fontId="28" fillId="4" borderId="15" xfId="0" applyFont="1" applyFill="1" applyBorder="1" applyAlignment="1" applyProtection="1">
      <alignment horizontal="center" vertical="center"/>
      <protection locked="0" hidden="1"/>
    </xf>
    <xf numFmtId="0" fontId="28" fillId="4" borderId="13" xfId="0" applyFont="1" applyFill="1" applyBorder="1" applyAlignment="1" applyProtection="1">
      <alignment horizontal="center" vertical="center"/>
      <protection locked="0" hidden="1"/>
    </xf>
    <xf numFmtId="0" fontId="17" fillId="7" borderId="1" xfId="0" applyFont="1" applyFill="1" applyBorder="1" applyProtection="1">
      <protection locked="0" hidden="1"/>
    </xf>
    <xf numFmtId="0" fontId="31" fillId="0" borderId="0" xfId="3" applyFont="1" applyProtection="1">
      <protection hidden="1"/>
    </xf>
    <xf numFmtId="0" fontId="9" fillId="0" borderId="0" xfId="0" applyFont="1" applyProtection="1">
      <protection hidden="1"/>
    </xf>
    <xf numFmtId="0" fontId="21" fillId="3" borderId="0" xfId="0" applyFont="1" applyFill="1" applyProtection="1">
      <protection hidden="1"/>
    </xf>
    <xf numFmtId="0" fontId="17" fillId="3" borderId="0" xfId="0" applyFont="1" applyFill="1" applyProtection="1">
      <protection hidden="1"/>
    </xf>
    <xf numFmtId="0" fontId="17" fillId="6" borderId="17" xfId="0" applyFont="1" applyFill="1" applyBorder="1" applyAlignment="1" applyProtection="1">
      <alignment horizontal="center"/>
      <protection hidden="1"/>
    </xf>
    <xf numFmtId="0" fontId="17" fillId="6" borderId="19" xfId="0" applyFont="1" applyFill="1" applyBorder="1" applyAlignment="1" applyProtection="1">
      <alignment horizontal="center"/>
      <protection hidden="1"/>
    </xf>
    <xf numFmtId="0" fontId="17" fillId="6" borderId="20" xfId="0" applyFont="1" applyFill="1" applyBorder="1" applyAlignment="1" applyProtection="1">
      <alignment horizontal="center"/>
      <protection hidden="1"/>
    </xf>
    <xf numFmtId="0" fontId="17" fillId="6" borderId="21" xfId="0" applyFont="1" applyFill="1" applyBorder="1" applyAlignment="1" applyProtection="1">
      <alignment horizontal="center"/>
      <protection hidden="1"/>
    </xf>
    <xf numFmtId="0" fontId="17" fillId="0" borderId="20" xfId="0" applyFont="1" applyBorder="1" applyAlignment="1" applyProtection="1">
      <alignment horizontal="right"/>
      <protection hidden="1"/>
    </xf>
    <xf numFmtId="0" fontId="17" fillId="0" borderId="22" xfId="0" applyFont="1" applyBorder="1" applyProtection="1">
      <protection hidden="1"/>
    </xf>
    <xf numFmtId="0" fontId="17" fillId="0" borderId="24" xfId="0" applyFont="1" applyBorder="1" applyProtection="1">
      <protection hidden="1"/>
    </xf>
    <xf numFmtId="0" fontId="17" fillId="6" borderId="17" xfId="0" applyFont="1" applyFill="1" applyBorder="1" applyAlignment="1" applyProtection="1">
      <alignment horizontal="center" vertical="center"/>
      <protection hidden="1"/>
    </xf>
    <xf numFmtId="0" fontId="17" fillId="6" borderId="18" xfId="0" applyFont="1" applyFill="1" applyBorder="1" applyAlignment="1" applyProtection="1">
      <alignment horizontal="center" vertical="center" wrapText="1"/>
      <protection hidden="1"/>
    </xf>
    <xf numFmtId="0" fontId="35" fillId="6" borderId="19" xfId="0" applyFont="1" applyFill="1" applyBorder="1" applyAlignment="1" applyProtection="1">
      <alignment horizontal="center" vertical="center" wrapText="1"/>
      <protection hidden="1"/>
    </xf>
    <xf numFmtId="0" fontId="17" fillId="6" borderId="16" xfId="0" applyFont="1" applyFill="1" applyBorder="1" applyAlignment="1" applyProtection="1">
      <alignment horizontal="center"/>
      <protection hidden="1"/>
    </xf>
    <xf numFmtId="0" fontId="35" fillId="6" borderId="21" xfId="0" applyFont="1" applyFill="1" applyBorder="1" applyAlignment="1" applyProtection="1">
      <alignment horizontal="center"/>
      <protection hidden="1"/>
    </xf>
    <xf numFmtId="0" fontId="17" fillId="0" borderId="16" xfId="0" applyFont="1" applyBorder="1" applyProtection="1">
      <protection hidden="1"/>
    </xf>
    <xf numFmtId="0" fontId="17" fillId="0" borderId="2" xfId="0" applyFont="1" applyBorder="1" applyAlignment="1" applyProtection="1">
      <alignment horizontal="center" vertical="center"/>
      <protection hidden="1"/>
    </xf>
    <xf numFmtId="0" fontId="17" fillId="0" borderId="3" xfId="0" applyFont="1" applyBorder="1" applyAlignment="1" applyProtection="1">
      <alignment horizontal="center" vertical="center"/>
      <protection hidden="1"/>
    </xf>
    <xf numFmtId="0" fontId="17" fillId="0" borderId="4" xfId="0" applyFont="1" applyBorder="1" applyAlignment="1" applyProtection="1">
      <alignment horizontal="center" vertical="center"/>
      <protection hidden="1"/>
    </xf>
    <xf numFmtId="0" fontId="36" fillId="0" borderId="0" xfId="0" applyFont="1" applyAlignment="1" applyProtection="1">
      <alignment horizontal="right"/>
      <protection hidden="1"/>
    </xf>
    <xf numFmtId="0" fontId="0" fillId="0" borderId="0" xfId="0" applyProtection="1">
      <protection hidden="1"/>
    </xf>
    <xf numFmtId="0" fontId="17" fillId="0" borderId="0" xfId="0" applyFont="1" applyAlignment="1" applyProtection="1">
      <alignment horizontal="center" vertical="center"/>
      <protection hidden="1"/>
    </xf>
    <xf numFmtId="0" fontId="32" fillId="6" borderId="31" xfId="0" applyFont="1" applyFill="1" applyBorder="1" applyAlignment="1" applyProtection="1">
      <alignment horizontal="center" vertical="center" wrapText="1"/>
      <protection hidden="1"/>
    </xf>
    <xf numFmtId="0" fontId="32" fillId="6" borderId="32" xfId="0" applyFont="1" applyFill="1" applyBorder="1" applyAlignment="1" applyProtection="1">
      <alignment horizontal="center" vertical="center" wrapText="1"/>
      <protection hidden="1"/>
    </xf>
    <xf numFmtId="0" fontId="32" fillId="6" borderId="33" xfId="0" applyFont="1" applyFill="1" applyBorder="1" applyAlignment="1" applyProtection="1">
      <alignment horizontal="center" vertical="center" wrapText="1"/>
      <protection hidden="1"/>
    </xf>
    <xf numFmtId="0" fontId="18" fillId="6" borderId="31" xfId="0" applyFont="1" applyFill="1" applyBorder="1" applyAlignment="1" applyProtection="1">
      <alignment horizontal="center" vertical="center"/>
      <protection hidden="1"/>
    </xf>
    <xf numFmtId="0" fontId="18" fillId="6" borderId="32" xfId="0" applyFont="1" applyFill="1" applyBorder="1" applyAlignment="1" applyProtection="1">
      <alignment horizontal="center" vertical="center"/>
      <protection hidden="1"/>
    </xf>
    <xf numFmtId="0" fontId="18" fillId="6" borderId="33" xfId="0" applyFont="1" applyFill="1" applyBorder="1" applyAlignment="1" applyProtection="1">
      <alignment horizontal="center" vertical="center"/>
      <protection hidden="1"/>
    </xf>
    <xf numFmtId="0" fontId="10" fillId="0" borderId="0" xfId="0" applyFont="1" applyAlignment="1" applyProtection="1">
      <alignment horizontal="center" vertical="center"/>
      <protection hidden="1"/>
    </xf>
    <xf numFmtId="0" fontId="17" fillId="6" borderId="22" xfId="0" applyFont="1" applyFill="1" applyBorder="1" applyAlignment="1" applyProtection="1">
      <alignment horizontal="center" vertical="center" wrapText="1"/>
      <protection hidden="1"/>
    </xf>
    <xf numFmtId="0" fontId="17" fillId="6" borderId="23" xfId="0" applyFont="1" applyFill="1" applyBorder="1" applyAlignment="1" applyProtection="1">
      <alignment horizontal="center" vertical="center" wrapText="1"/>
      <protection hidden="1"/>
    </xf>
    <xf numFmtId="0" fontId="17" fillId="6" borderId="23" xfId="0" applyFont="1" applyFill="1" applyBorder="1" applyProtection="1">
      <protection hidden="1"/>
    </xf>
    <xf numFmtId="0" fontId="17" fillId="6" borderId="23" xfId="0" applyFont="1" applyFill="1" applyBorder="1" applyAlignment="1" applyProtection="1">
      <alignment horizontal="center" wrapText="1"/>
      <protection hidden="1"/>
    </xf>
    <xf numFmtId="0" fontId="32" fillId="6" borderId="29" xfId="0" applyFont="1" applyFill="1" applyBorder="1" applyAlignment="1" applyProtection="1">
      <alignment horizontal="center" vertical="center" wrapText="1"/>
      <protection hidden="1"/>
    </xf>
    <xf numFmtId="0" fontId="32" fillId="6" borderId="35" xfId="0" applyFont="1" applyFill="1" applyBorder="1" applyAlignment="1" applyProtection="1">
      <alignment horizontal="center" vertical="center" wrapText="1"/>
      <protection hidden="1"/>
    </xf>
    <xf numFmtId="0" fontId="18" fillId="6" borderId="28" xfId="0" applyFont="1" applyFill="1" applyBorder="1" applyAlignment="1" applyProtection="1">
      <alignment horizontal="center"/>
      <protection hidden="1"/>
    </xf>
    <xf numFmtId="164" fontId="17" fillId="6" borderId="29" xfId="1" applyFont="1" applyFill="1" applyBorder="1" applyProtection="1">
      <protection hidden="1"/>
    </xf>
    <xf numFmtId="0" fontId="18" fillId="6" borderId="29" xfId="0" applyFont="1" applyFill="1" applyBorder="1" applyAlignment="1" applyProtection="1">
      <alignment horizontal="center"/>
      <protection hidden="1"/>
    </xf>
    <xf numFmtId="164" fontId="17" fillId="6" borderId="30" xfId="1" applyFont="1" applyFill="1" applyBorder="1" applyProtection="1">
      <protection hidden="1"/>
    </xf>
    <xf numFmtId="0" fontId="17" fillId="6" borderId="31" xfId="0" applyFont="1" applyFill="1" applyBorder="1" applyAlignment="1" applyProtection="1">
      <alignment horizontal="center"/>
      <protection hidden="1"/>
    </xf>
    <xf numFmtId="0" fontId="17" fillId="6" borderId="32" xfId="0" applyFont="1" applyFill="1" applyBorder="1" applyAlignment="1" applyProtection="1">
      <alignment horizontal="center"/>
      <protection hidden="1"/>
    </xf>
    <xf numFmtId="0" fontId="32" fillId="6" borderId="32" xfId="0" applyFont="1" applyFill="1" applyBorder="1" applyAlignment="1" applyProtection="1">
      <alignment horizontal="center"/>
      <protection hidden="1"/>
    </xf>
    <xf numFmtId="0" fontId="32" fillId="6" borderId="34" xfId="0" applyFont="1" applyFill="1" applyBorder="1" applyAlignment="1" applyProtection="1">
      <alignment horizontal="center"/>
      <protection hidden="1"/>
    </xf>
    <xf numFmtId="0" fontId="17" fillId="6" borderId="33" xfId="0" applyFont="1" applyFill="1" applyBorder="1" applyAlignment="1" applyProtection="1">
      <alignment horizontal="center"/>
      <protection hidden="1"/>
    </xf>
    <xf numFmtId="0" fontId="33" fillId="9" borderId="5" xfId="0" applyFont="1" applyFill="1" applyBorder="1" applyProtection="1">
      <protection hidden="1"/>
    </xf>
    <xf numFmtId="0" fontId="33" fillId="9" borderId="0" xfId="0" applyFont="1" applyFill="1" applyProtection="1">
      <protection hidden="1"/>
    </xf>
    <xf numFmtId="164" fontId="35" fillId="0" borderId="0" xfId="0" applyNumberFormat="1" applyFont="1" applyProtection="1">
      <protection hidden="1"/>
    </xf>
    <xf numFmtId="10" fontId="17" fillId="7" borderId="21" xfId="2" applyNumberFormat="1" applyFont="1" applyFill="1" applyBorder="1" applyProtection="1">
      <protection locked="0" hidden="1"/>
    </xf>
    <xf numFmtId="164" fontId="17" fillId="7" borderId="21" xfId="1" applyFont="1" applyFill="1" applyBorder="1" applyProtection="1">
      <protection locked="0" hidden="1"/>
    </xf>
    <xf numFmtId="0" fontId="17" fillId="7" borderId="20" xfId="0" applyFont="1" applyFill="1" applyBorder="1" applyAlignment="1" applyProtection="1">
      <alignment horizontal="right"/>
      <protection locked="0" hidden="1"/>
    </xf>
    <xf numFmtId="164" fontId="17" fillId="7" borderId="16" xfId="1" applyFont="1" applyFill="1" applyBorder="1" applyProtection="1">
      <protection locked="0" hidden="1"/>
    </xf>
    <xf numFmtId="164" fontId="17" fillId="7" borderId="23" xfId="1" applyFont="1" applyFill="1" applyBorder="1" applyProtection="1">
      <protection locked="0" hidden="1"/>
    </xf>
    <xf numFmtId="0" fontId="17" fillId="7" borderId="22" xfId="0" applyFont="1" applyFill="1" applyBorder="1" applyAlignment="1" applyProtection="1">
      <alignment horizontal="right"/>
      <protection locked="0" hidden="1"/>
    </xf>
    <xf numFmtId="0" fontId="17" fillId="7" borderId="23" xfId="0" applyFont="1" applyFill="1" applyBorder="1" applyProtection="1">
      <protection locked="0" hidden="1"/>
    </xf>
    <xf numFmtId="0" fontId="17" fillId="7" borderId="0" xfId="0" applyFont="1" applyFill="1" applyProtection="1">
      <protection locked="0" hidden="1"/>
    </xf>
    <xf numFmtId="164" fontId="17" fillId="7" borderId="6" xfId="1" applyFont="1" applyFill="1" applyBorder="1" applyProtection="1">
      <protection locked="0" hidden="1"/>
    </xf>
    <xf numFmtId="0" fontId="17" fillId="4" borderId="0" xfId="0" applyFont="1" applyFill="1" applyProtection="1">
      <protection locked="0" hidden="1"/>
    </xf>
    <xf numFmtId="0" fontId="17" fillId="7" borderId="8" xfId="0" applyFont="1" applyFill="1" applyBorder="1" applyProtection="1">
      <protection locked="0" hidden="1"/>
    </xf>
    <xf numFmtId="164" fontId="17" fillId="7" borderId="9" xfId="1" applyFont="1" applyFill="1" applyBorder="1" applyProtection="1">
      <protection locked="0" hidden="1"/>
    </xf>
    <xf numFmtId="0" fontId="17" fillId="4" borderId="8" xfId="0" applyFont="1" applyFill="1" applyBorder="1" applyProtection="1">
      <protection locked="0" hidden="1"/>
    </xf>
    <xf numFmtId="164" fontId="32" fillId="4" borderId="15" xfId="1" applyFont="1" applyFill="1" applyBorder="1" applyProtection="1">
      <protection locked="0" hidden="1"/>
    </xf>
    <xf numFmtId="164" fontId="32" fillId="7" borderId="15" xfId="1" applyFont="1" applyFill="1" applyBorder="1" applyAlignment="1" applyProtection="1">
      <alignment horizontal="center"/>
      <protection locked="0" hidden="1"/>
    </xf>
    <xf numFmtId="164" fontId="32" fillId="7" borderId="0" xfId="1" applyFont="1" applyFill="1" applyBorder="1" applyAlignment="1" applyProtection="1">
      <alignment horizontal="center"/>
      <protection locked="0" hidden="1"/>
    </xf>
    <xf numFmtId="164" fontId="32" fillId="7" borderId="5" xfId="1" applyFont="1" applyFill="1" applyBorder="1" applyAlignment="1" applyProtection="1">
      <alignment horizontal="center"/>
      <protection locked="0" hidden="1"/>
    </xf>
    <xf numFmtId="164" fontId="32" fillId="4" borderId="13" xfId="1" applyFont="1" applyFill="1" applyBorder="1" applyProtection="1">
      <protection locked="0" hidden="1"/>
    </xf>
    <xf numFmtId="164" fontId="32" fillId="7" borderId="13" xfId="1" applyFont="1" applyFill="1" applyBorder="1" applyAlignment="1" applyProtection="1">
      <alignment horizontal="center"/>
      <protection locked="0" hidden="1"/>
    </xf>
    <xf numFmtId="164" fontId="32" fillId="7" borderId="8" xfId="1" applyFont="1" applyFill="1" applyBorder="1" applyAlignment="1" applyProtection="1">
      <alignment horizontal="center"/>
      <protection locked="0" hidden="1"/>
    </xf>
    <xf numFmtId="164" fontId="32" fillId="7" borderId="7" xfId="1" applyFont="1" applyFill="1" applyBorder="1" applyAlignment="1" applyProtection="1">
      <alignment horizontal="center"/>
      <protection locked="0" hidden="1"/>
    </xf>
    <xf numFmtId="0" fontId="8" fillId="0" borderId="0" xfId="0" applyFont="1" applyProtection="1">
      <protection hidden="1"/>
    </xf>
    <xf numFmtId="0" fontId="17" fillId="6" borderId="2" xfId="0" applyFont="1" applyFill="1" applyBorder="1" applyAlignment="1" applyProtection="1">
      <alignment horizontal="center" vertical="center"/>
      <protection hidden="1"/>
    </xf>
    <xf numFmtId="0" fontId="17" fillId="6" borderId="1" xfId="0" applyFont="1" applyFill="1" applyBorder="1" applyAlignment="1" applyProtection="1">
      <alignment horizontal="center" vertical="center"/>
      <protection hidden="1"/>
    </xf>
    <xf numFmtId="0" fontId="17" fillId="8" borderId="0" xfId="0" applyFont="1" applyFill="1" applyProtection="1">
      <protection hidden="1"/>
    </xf>
    <xf numFmtId="0" fontId="17" fillId="0" borderId="0" xfId="0" applyFont="1" applyAlignment="1" applyProtection="1">
      <alignment horizontal="right"/>
      <protection hidden="1"/>
    </xf>
    <xf numFmtId="0" fontId="17" fillId="6" borderId="18" xfId="0" applyFont="1" applyFill="1" applyBorder="1" applyAlignment="1" applyProtection="1">
      <alignment horizontal="center" vertical="center"/>
      <protection hidden="1"/>
    </xf>
    <xf numFmtId="0" fontId="17" fillId="6" borderId="19" xfId="0" applyFont="1" applyFill="1" applyBorder="1" applyAlignment="1" applyProtection="1">
      <alignment horizontal="center" vertical="center"/>
      <protection hidden="1"/>
    </xf>
    <xf numFmtId="0" fontId="17" fillId="6" borderId="16" xfId="0" applyFont="1" applyFill="1" applyBorder="1" applyAlignment="1" applyProtection="1">
      <alignment horizontal="center" vertical="center"/>
      <protection hidden="1"/>
    </xf>
    <xf numFmtId="0" fontId="17" fillId="6" borderId="21" xfId="0" applyFont="1" applyFill="1" applyBorder="1" applyAlignment="1" applyProtection="1">
      <alignment horizontal="center" vertical="center"/>
      <protection hidden="1"/>
    </xf>
    <xf numFmtId="0" fontId="17" fillId="6" borderId="22" xfId="0" applyFont="1" applyFill="1" applyBorder="1" applyAlignment="1" applyProtection="1">
      <alignment horizontal="center" vertical="center"/>
      <protection hidden="1"/>
    </xf>
    <xf numFmtId="0" fontId="17" fillId="6" borderId="23" xfId="0" applyFont="1" applyFill="1" applyBorder="1" applyAlignment="1" applyProtection="1">
      <alignment horizontal="center" vertical="center"/>
      <protection hidden="1"/>
    </xf>
    <xf numFmtId="0" fontId="17" fillId="6" borderId="24" xfId="0" applyFont="1" applyFill="1" applyBorder="1" applyAlignment="1" applyProtection="1">
      <alignment horizontal="center" vertical="center"/>
      <protection hidden="1"/>
    </xf>
    <xf numFmtId="0" fontId="33" fillId="9" borderId="0" xfId="0" applyFont="1" applyFill="1" applyAlignment="1" applyProtection="1">
      <alignment horizontal="center"/>
      <protection hidden="1"/>
    </xf>
    <xf numFmtId="0" fontId="18" fillId="0" borderId="0" xfId="0" applyFont="1" applyProtection="1">
      <protection hidden="1"/>
    </xf>
    <xf numFmtId="0" fontId="17" fillId="15" borderId="0" xfId="0" applyFont="1" applyFill="1" applyAlignment="1" applyProtection="1">
      <alignment horizontal="left" wrapText="1"/>
      <protection hidden="1"/>
    </xf>
    <xf numFmtId="0" fontId="17" fillId="6" borderId="7" xfId="0" applyFont="1" applyFill="1" applyBorder="1" applyAlignment="1" applyProtection="1">
      <alignment horizontal="center"/>
      <protection hidden="1"/>
    </xf>
    <xf numFmtId="0" fontId="17" fillId="6" borderId="8" xfId="0" applyFont="1" applyFill="1" applyBorder="1" applyAlignment="1" applyProtection="1">
      <alignment horizontal="center"/>
      <protection hidden="1"/>
    </xf>
    <xf numFmtId="0" fontId="17" fillId="6" borderId="9" xfId="0" applyFont="1" applyFill="1" applyBorder="1" applyAlignment="1" applyProtection="1">
      <alignment horizontal="center"/>
      <protection hidden="1"/>
    </xf>
    <xf numFmtId="0" fontId="33" fillId="9" borderId="10" xfId="0" applyFont="1" applyFill="1" applyBorder="1" applyProtection="1">
      <protection hidden="1"/>
    </xf>
    <xf numFmtId="0" fontId="33" fillId="9" borderId="11" xfId="0" applyFont="1" applyFill="1" applyBorder="1" applyProtection="1">
      <protection hidden="1"/>
    </xf>
    <xf numFmtId="0" fontId="33" fillId="9" borderId="11" xfId="0" applyFont="1" applyFill="1" applyBorder="1" applyAlignment="1" applyProtection="1">
      <alignment horizontal="center"/>
      <protection hidden="1"/>
    </xf>
    <xf numFmtId="164" fontId="17" fillId="7" borderId="0" xfId="1" applyFont="1" applyFill="1" applyBorder="1" applyProtection="1">
      <protection locked="0" hidden="1"/>
    </xf>
    <xf numFmtId="0" fontId="17" fillId="7" borderId="0" xfId="0" applyFont="1" applyFill="1" applyAlignment="1" applyProtection="1">
      <alignment horizontal="center"/>
      <protection locked="0" hidden="1"/>
    </xf>
    <xf numFmtId="0" fontId="17" fillId="7" borderId="8" xfId="0" applyFont="1" applyFill="1" applyBorder="1" applyAlignment="1" applyProtection="1">
      <alignment horizontal="center"/>
      <protection locked="0" hidden="1"/>
    </xf>
    <xf numFmtId="0" fontId="38" fillId="0" borderId="0" xfId="0" applyFont="1" applyProtection="1">
      <protection hidden="1"/>
    </xf>
    <xf numFmtId="164" fontId="38" fillId="0" borderId="0" xfId="1" applyFont="1" applyFill="1" applyProtection="1">
      <protection hidden="1"/>
    </xf>
    <xf numFmtId="164" fontId="38" fillId="0" borderId="0" xfId="0" applyNumberFormat="1" applyFont="1" applyProtection="1">
      <protection hidden="1"/>
    </xf>
    <xf numFmtId="0" fontId="13" fillId="0" borderId="0" xfId="0" applyFont="1" applyProtection="1">
      <protection hidden="1"/>
    </xf>
    <xf numFmtId="164" fontId="13" fillId="0" borderId="0" xfId="1" applyFont="1" applyFill="1" applyBorder="1" applyProtection="1">
      <protection hidden="1"/>
    </xf>
    <xf numFmtId="0" fontId="13" fillId="0" borderId="0" xfId="0" applyFont="1" applyAlignment="1" applyProtection="1">
      <alignment horizontal="center" vertical="center"/>
      <protection hidden="1"/>
    </xf>
    <xf numFmtId="164" fontId="13" fillId="0" borderId="0" xfId="0" applyNumberFormat="1" applyFont="1" applyProtection="1">
      <protection hidden="1"/>
    </xf>
    <xf numFmtId="0" fontId="17" fillId="15" borderId="0" xfId="0" applyFont="1" applyFill="1" applyProtection="1">
      <protection hidden="1"/>
    </xf>
    <xf numFmtId="0" fontId="17" fillId="6" borderId="22" xfId="0" applyFont="1" applyFill="1" applyBorder="1" applyAlignment="1" applyProtection="1">
      <alignment horizontal="center"/>
      <protection hidden="1"/>
    </xf>
    <xf numFmtId="0" fontId="17" fillId="6" borderId="23" xfId="0" applyFont="1" applyFill="1" applyBorder="1" applyAlignment="1" applyProtection="1">
      <alignment horizontal="center"/>
      <protection hidden="1"/>
    </xf>
    <xf numFmtId="0" fontId="17" fillId="6" borderId="24" xfId="0" applyFont="1" applyFill="1" applyBorder="1" applyAlignment="1" applyProtection="1">
      <alignment horizontal="center"/>
      <protection hidden="1"/>
    </xf>
    <xf numFmtId="0" fontId="14" fillId="0" borderId="0" xfId="0" applyFont="1" applyProtection="1">
      <protection hidden="1"/>
    </xf>
    <xf numFmtId="164" fontId="13" fillId="0" borderId="0" xfId="1" applyFont="1" applyFill="1" applyProtection="1">
      <protection hidden="1"/>
    </xf>
    <xf numFmtId="0" fontId="17" fillId="6" borderId="11" xfId="0" applyFont="1" applyFill="1" applyBorder="1" applyAlignment="1" applyProtection="1">
      <alignment horizontal="center" vertical="center" wrapText="1"/>
      <protection hidden="1"/>
    </xf>
    <xf numFmtId="0" fontId="17" fillId="6" borderId="12" xfId="0" applyFont="1" applyFill="1" applyBorder="1" applyAlignment="1" applyProtection="1">
      <alignment horizontal="center" vertical="center" wrapText="1"/>
      <protection hidden="1"/>
    </xf>
    <xf numFmtId="0" fontId="33" fillId="9" borderId="0" xfId="0" applyFont="1" applyFill="1" applyAlignment="1" applyProtection="1">
      <alignment wrapText="1"/>
      <protection hidden="1"/>
    </xf>
    <xf numFmtId="0" fontId="32" fillId="4" borderId="0" xfId="0" applyFont="1" applyFill="1" applyProtection="1">
      <protection hidden="1"/>
    </xf>
    <xf numFmtId="0" fontId="17" fillId="7" borderId="0" xfId="0" applyFont="1" applyFill="1" applyAlignment="1" applyProtection="1">
      <alignment wrapText="1"/>
      <protection locked="0" hidden="1"/>
    </xf>
    <xf numFmtId="0" fontId="32" fillId="4" borderId="0" xfId="0" applyFont="1" applyFill="1" applyProtection="1">
      <protection locked="0" hidden="1"/>
    </xf>
    <xf numFmtId="0" fontId="17" fillId="7" borderId="8" xfId="0" applyFont="1" applyFill="1" applyBorder="1" applyAlignment="1" applyProtection="1">
      <alignment wrapText="1"/>
      <protection locked="0" hidden="1"/>
    </xf>
    <xf numFmtId="0" fontId="32" fillId="4" borderId="8" xfId="0" applyFont="1" applyFill="1" applyBorder="1" applyProtection="1">
      <protection locked="0" hidden="1"/>
    </xf>
    <xf numFmtId="0" fontId="17" fillId="6" borderId="20" xfId="0" applyFont="1" applyFill="1" applyBorder="1" applyAlignment="1" applyProtection="1">
      <alignment horizontal="center" vertical="center"/>
      <protection hidden="1"/>
    </xf>
    <xf numFmtId="0" fontId="17" fillId="6" borderId="27" xfId="0" applyFont="1" applyFill="1" applyBorder="1" applyAlignment="1" applyProtection="1">
      <alignment horizontal="center" vertical="center" wrapText="1"/>
      <protection hidden="1"/>
    </xf>
    <xf numFmtId="0" fontId="33" fillId="9" borderId="5" xfId="0" applyFont="1" applyFill="1" applyBorder="1" applyAlignment="1" applyProtection="1">
      <alignment horizontal="center" vertical="center" wrapText="1"/>
      <protection hidden="1"/>
    </xf>
    <xf numFmtId="0" fontId="33" fillId="9" borderId="0" xfId="0" applyFont="1" applyFill="1" applyAlignment="1" applyProtection="1">
      <alignment horizontal="center" vertical="center" wrapText="1"/>
      <protection hidden="1"/>
    </xf>
    <xf numFmtId="0" fontId="33" fillId="9" borderId="0" xfId="0" applyFont="1" applyFill="1" applyAlignment="1" applyProtection="1">
      <alignment vertical="center"/>
      <protection hidden="1"/>
    </xf>
    <xf numFmtId="0" fontId="10" fillId="0" borderId="0" xfId="0" applyFont="1" applyAlignment="1" applyProtection="1">
      <alignment vertical="center"/>
      <protection hidden="1"/>
    </xf>
    <xf numFmtId="0" fontId="12" fillId="0" borderId="0" xfId="0" applyFont="1" applyProtection="1">
      <protection hidden="1"/>
    </xf>
    <xf numFmtId="0" fontId="17" fillId="6" borderId="19" xfId="0" applyFont="1" applyFill="1" applyBorder="1" applyAlignment="1" applyProtection="1">
      <alignment horizontal="center" vertical="center" wrapText="1"/>
      <protection hidden="1"/>
    </xf>
    <xf numFmtId="0" fontId="10" fillId="0" borderId="0" xfId="0" applyFont="1" applyAlignment="1" applyProtection="1">
      <alignment wrapText="1"/>
      <protection hidden="1"/>
    </xf>
    <xf numFmtId="0" fontId="17" fillId="6" borderId="28" xfId="0" applyFont="1" applyFill="1" applyBorder="1" applyAlignment="1" applyProtection="1">
      <alignment horizontal="center"/>
      <protection hidden="1"/>
    </xf>
    <xf numFmtId="0" fontId="17" fillId="6" borderId="29" xfId="0" applyFont="1" applyFill="1" applyBorder="1" applyAlignment="1" applyProtection="1">
      <alignment horizontal="center"/>
      <protection hidden="1"/>
    </xf>
    <xf numFmtId="0" fontId="17" fillId="6" borderId="30" xfId="0" applyFont="1" applyFill="1" applyBorder="1" applyAlignment="1" applyProtection="1">
      <alignment horizontal="center"/>
      <protection hidden="1"/>
    </xf>
    <xf numFmtId="0" fontId="33" fillId="0" borderId="5" xfId="0" applyFont="1" applyBorder="1" applyProtection="1">
      <protection hidden="1"/>
    </xf>
    <xf numFmtId="0" fontId="17" fillId="0" borderId="0" xfId="0" applyFont="1" applyAlignment="1" applyProtection="1">
      <alignment horizontal="center"/>
      <protection hidden="1"/>
    </xf>
    <xf numFmtId="0" fontId="10" fillId="0" borderId="0" xfId="0" applyFont="1" applyAlignment="1" applyProtection="1">
      <alignment horizontal="center"/>
      <protection hidden="1"/>
    </xf>
    <xf numFmtId="9" fontId="17" fillId="7" borderId="1" xfId="2" applyFont="1" applyFill="1" applyBorder="1" applyProtection="1">
      <protection locked="0" hidden="1"/>
    </xf>
    <xf numFmtId="0" fontId="17" fillId="6" borderId="31" xfId="0" applyFont="1" applyFill="1" applyBorder="1" applyAlignment="1" applyProtection="1">
      <alignment horizontal="center" vertical="center" wrapText="1"/>
      <protection hidden="1"/>
    </xf>
    <xf numFmtId="0" fontId="17" fillId="6" borderId="32" xfId="0" applyFont="1" applyFill="1" applyBorder="1" applyAlignment="1" applyProtection="1">
      <alignment horizontal="center" vertical="center" wrapText="1"/>
      <protection hidden="1"/>
    </xf>
    <xf numFmtId="0" fontId="17" fillId="6" borderId="33" xfId="0" applyFont="1" applyFill="1" applyBorder="1" applyAlignment="1" applyProtection="1">
      <alignment horizontal="center" vertical="center" wrapText="1"/>
      <protection hidden="1"/>
    </xf>
    <xf numFmtId="0" fontId="17" fillId="0" borderId="0" xfId="0" applyFont="1" applyAlignment="1" applyProtection="1">
      <alignment vertical="center" wrapText="1"/>
      <protection hidden="1"/>
    </xf>
    <xf numFmtId="0" fontId="17" fillId="6" borderId="34" xfId="0" applyFont="1" applyFill="1" applyBorder="1" applyAlignment="1" applyProtection="1">
      <alignment horizontal="center" vertical="center" wrapText="1"/>
      <protection hidden="1"/>
    </xf>
    <xf numFmtId="0" fontId="17" fillId="6" borderId="1" xfId="0" applyFont="1" applyFill="1" applyBorder="1" applyAlignment="1" applyProtection="1">
      <alignment horizontal="center" wrapText="1"/>
      <protection hidden="1"/>
    </xf>
    <xf numFmtId="0" fontId="17" fillId="6" borderId="35" xfId="0" applyFont="1" applyFill="1" applyBorder="1" applyAlignment="1" applyProtection="1">
      <alignment horizontal="center"/>
      <protection hidden="1"/>
    </xf>
    <xf numFmtId="0" fontId="17" fillId="6" borderId="13" xfId="0" applyFont="1" applyFill="1" applyBorder="1" applyAlignment="1" applyProtection="1">
      <alignment horizontal="center"/>
      <protection hidden="1"/>
    </xf>
    <xf numFmtId="0" fontId="17" fillId="6" borderId="31" xfId="0" applyFont="1" applyFill="1" applyBorder="1" applyAlignment="1" applyProtection="1">
      <alignment horizontal="center" vertical="center"/>
      <protection hidden="1"/>
    </xf>
    <xf numFmtId="0" fontId="17" fillId="6" borderId="32" xfId="0" applyFont="1" applyFill="1" applyBorder="1" applyAlignment="1" applyProtection="1">
      <alignment horizontal="center" vertical="center"/>
      <protection hidden="1"/>
    </xf>
    <xf numFmtId="0" fontId="10" fillId="6" borderId="10" xfId="0" applyFont="1" applyFill="1" applyBorder="1" applyAlignment="1" applyProtection="1">
      <alignment horizontal="center"/>
      <protection hidden="1"/>
    </xf>
    <xf numFmtId="0" fontId="10" fillId="6" borderId="11" xfId="0" applyFont="1" applyFill="1" applyBorder="1" applyAlignment="1" applyProtection="1">
      <alignment horizontal="center"/>
      <protection hidden="1"/>
    </xf>
    <xf numFmtId="0" fontId="10" fillId="6" borderId="12" xfId="0" applyFont="1" applyFill="1" applyBorder="1" applyAlignment="1" applyProtection="1">
      <alignment horizontal="center"/>
      <protection hidden="1"/>
    </xf>
    <xf numFmtId="0" fontId="17" fillId="0" borderId="10" xfId="0" applyFont="1" applyBorder="1" applyProtection="1">
      <protection hidden="1"/>
    </xf>
    <xf numFmtId="0" fontId="17" fillId="0" borderId="12" xfId="0" applyFont="1" applyBorder="1" applyProtection="1">
      <protection hidden="1"/>
    </xf>
    <xf numFmtId="0" fontId="17" fillId="4" borderId="1" xfId="0" applyFont="1" applyFill="1" applyBorder="1" applyProtection="1">
      <protection locked="0" hidden="1"/>
    </xf>
    <xf numFmtId="0" fontId="17" fillId="0" borderId="10"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17" fillId="0" borderId="12" xfId="0" applyFont="1" applyBorder="1" applyAlignment="1" applyProtection="1">
      <alignment horizontal="center" vertical="center" wrapText="1"/>
      <protection hidden="1"/>
    </xf>
    <xf numFmtId="0" fontId="17" fillId="0" borderId="7" xfId="0" applyFont="1" applyBorder="1" applyAlignment="1" applyProtection="1">
      <alignment horizontal="center"/>
      <protection hidden="1"/>
    </xf>
    <xf numFmtId="0" fontId="17" fillId="0" borderId="8" xfId="0" applyFont="1" applyBorder="1" applyAlignment="1" applyProtection="1">
      <alignment horizontal="center"/>
      <protection hidden="1"/>
    </xf>
    <xf numFmtId="0" fontId="17" fillId="0" borderId="9" xfId="0" applyFont="1" applyBorder="1" applyAlignment="1" applyProtection="1">
      <alignment horizontal="center"/>
      <protection hidden="1"/>
    </xf>
    <xf numFmtId="0" fontId="17" fillId="0" borderId="11" xfId="0" applyFont="1" applyBorder="1" applyProtection="1">
      <protection hidden="1"/>
    </xf>
    <xf numFmtId="0" fontId="17" fillId="0" borderId="5" xfId="0" applyFont="1" applyBorder="1" applyAlignment="1" applyProtection="1">
      <alignment horizontal="right"/>
      <protection hidden="1"/>
    </xf>
    <xf numFmtId="0" fontId="17" fillId="0" borderId="7" xfId="0" applyFont="1" applyBorder="1" applyAlignment="1" applyProtection="1">
      <alignment horizontal="right"/>
      <protection hidden="1"/>
    </xf>
    <xf numFmtId="0" fontId="21" fillId="7" borderId="1" xfId="0" applyFont="1" applyFill="1" applyBorder="1" applyProtection="1">
      <protection locked="0" hidden="1"/>
    </xf>
    <xf numFmtId="0" fontId="17" fillId="7" borderId="11" xfId="0" applyFont="1" applyFill="1" applyBorder="1" applyProtection="1">
      <protection locked="0" hidden="1"/>
    </xf>
    <xf numFmtId="0" fontId="17" fillId="7" borderId="12" xfId="0" applyFont="1" applyFill="1" applyBorder="1" applyProtection="1">
      <protection locked="0" hidden="1"/>
    </xf>
    <xf numFmtId="0" fontId="17" fillId="7" borderId="6" xfId="0" applyFont="1" applyFill="1" applyBorder="1" applyProtection="1">
      <protection locked="0" hidden="1"/>
    </xf>
    <xf numFmtId="0" fontId="17" fillId="7" borderId="9" xfId="0" applyFont="1" applyFill="1" applyBorder="1" applyProtection="1">
      <protection locked="0" hidden="1"/>
    </xf>
    <xf numFmtId="9" fontId="13" fillId="0" borderId="0" xfId="0" applyNumberFormat="1" applyFont="1" applyProtection="1">
      <protection hidden="1"/>
    </xf>
    <xf numFmtId="0" fontId="28" fillId="0" borderId="0" xfId="0" applyFont="1" applyProtection="1">
      <protection hidden="1"/>
    </xf>
    <xf numFmtId="0" fontId="40" fillId="0" borderId="0" xfId="0" applyFont="1" applyProtection="1">
      <protection hidden="1"/>
    </xf>
    <xf numFmtId="0" fontId="28" fillId="0" borderId="0" xfId="0" applyFont="1" applyAlignment="1" applyProtection="1">
      <alignment wrapText="1"/>
      <protection hidden="1"/>
    </xf>
    <xf numFmtId="0" fontId="40" fillId="0" borderId="0" xfId="0" applyFont="1" applyAlignment="1" applyProtection="1">
      <alignment wrapText="1"/>
      <protection hidden="1"/>
    </xf>
    <xf numFmtId="0" fontId="41" fillId="7" borderId="0" xfId="0" applyFont="1" applyFill="1" applyProtection="1">
      <protection locked="0" hidden="1"/>
    </xf>
    <xf numFmtId="0" fontId="41" fillId="7" borderId="0" xfId="0" applyFont="1" applyFill="1" applyAlignment="1" applyProtection="1">
      <alignment horizontal="center"/>
      <protection locked="0" hidden="1"/>
    </xf>
    <xf numFmtId="164" fontId="41" fillId="7" borderId="0" xfId="1" applyFont="1" applyFill="1" applyBorder="1" applyProtection="1">
      <protection locked="0" hidden="1"/>
    </xf>
    <xf numFmtId="0" fontId="41" fillId="7" borderId="0" xfId="0" applyFont="1" applyFill="1" applyProtection="1">
      <protection locked="0"/>
    </xf>
    <xf numFmtId="0" fontId="41" fillId="7" borderId="0" xfId="0" applyFont="1" applyFill="1" applyAlignment="1" applyProtection="1">
      <alignment horizontal="center"/>
      <protection locked="0"/>
    </xf>
    <xf numFmtId="164" fontId="41" fillId="7" borderId="0" xfId="1" applyFont="1" applyFill="1" applyBorder="1" applyProtection="1">
      <protection locked="0"/>
    </xf>
    <xf numFmtId="0" fontId="38" fillId="0" borderId="0" xfId="0" applyFont="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0" fontId="38" fillId="0" borderId="0" xfId="0" applyFont="1" applyAlignment="1" applyProtection="1">
      <alignment horizontal="center" vertical="center"/>
      <protection hidden="1"/>
    </xf>
    <xf numFmtId="164" fontId="42" fillId="0" borderId="0" xfId="0" applyNumberFormat="1" applyFont="1" applyProtection="1">
      <protection hidden="1"/>
    </xf>
    <xf numFmtId="164" fontId="38" fillId="0" borderId="0" xfId="1" applyFont="1" applyFill="1" applyBorder="1" applyProtection="1">
      <protection hidden="1"/>
    </xf>
    <xf numFmtId="164" fontId="33" fillId="9" borderId="0" xfId="1" applyFont="1" applyFill="1" applyAlignment="1" applyProtection="1">
      <alignment horizontal="center" vertical="center" wrapText="1"/>
      <protection hidden="1"/>
    </xf>
    <xf numFmtId="164" fontId="17" fillId="7" borderId="0" xfId="1" applyFont="1" applyFill="1" applyProtection="1">
      <protection locked="0" hidden="1"/>
    </xf>
    <xf numFmtId="165" fontId="33" fillId="9" borderId="0" xfId="1" applyNumberFormat="1" applyFont="1" applyFill="1" applyProtection="1">
      <protection hidden="1"/>
    </xf>
    <xf numFmtId="165" fontId="17" fillId="7" borderId="0" xfId="1" applyNumberFormat="1" applyFont="1" applyFill="1" applyProtection="1">
      <protection locked="0" hidden="1"/>
    </xf>
    <xf numFmtId="165" fontId="17" fillId="7" borderId="8" xfId="1" applyNumberFormat="1" applyFont="1" applyFill="1" applyBorder="1" applyProtection="1">
      <protection locked="0" hidden="1"/>
    </xf>
    <xf numFmtId="164" fontId="41" fillId="0" borderId="15" xfId="1" applyFont="1" applyBorder="1" applyAlignment="1" applyProtection="1">
      <alignment horizontal="center"/>
      <protection hidden="1"/>
    </xf>
    <xf numFmtId="164" fontId="43" fillId="0" borderId="0" xfId="1" applyFont="1" applyFill="1" applyBorder="1" applyAlignment="1" applyProtection="1">
      <alignment horizontal="center"/>
      <protection hidden="1"/>
    </xf>
    <xf numFmtId="164" fontId="43" fillId="0" borderId="15" xfId="1" applyFont="1" applyFill="1" applyBorder="1" applyAlignment="1" applyProtection="1">
      <alignment horizontal="center"/>
      <protection hidden="1"/>
    </xf>
    <xf numFmtId="164" fontId="41" fillId="0" borderId="0" xfId="1" applyFont="1" applyBorder="1" applyAlignment="1" applyProtection="1">
      <alignment horizontal="center"/>
      <protection hidden="1"/>
    </xf>
    <xf numFmtId="164" fontId="41" fillId="0" borderId="13" xfId="1" applyFont="1" applyBorder="1" applyAlignment="1" applyProtection="1">
      <alignment horizontal="center"/>
      <protection hidden="1"/>
    </xf>
    <xf numFmtId="0" fontId="24" fillId="8" borderId="0" xfId="0" applyFont="1" applyFill="1" applyProtection="1">
      <protection hidden="1"/>
    </xf>
    <xf numFmtId="0" fontId="39" fillId="0" borderId="0" xfId="0" applyFont="1" applyProtection="1">
      <protection hidden="1"/>
    </xf>
    <xf numFmtId="0" fontId="17" fillId="6" borderId="3" xfId="0" applyFont="1" applyFill="1" applyBorder="1" applyAlignment="1" applyProtection="1">
      <alignment horizontal="center" vertical="center" wrapText="1"/>
      <protection hidden="1"/>
    </xf>
    <xf numFmtId="0" fontId="15" fillId="0" borderId="0" xfId="0" applyFont="1" applyAlignment="1">
      <alignment horizontal="left"/>
    </xf>
    <xf numFmtId="0" fontId="16" fillId="2" borderId="0" xfId="0" applyFont="1" applyFill="1" applyAlignment="1" applyProtection="1">
      <alignment horizontal="center" vertical="center" wrapText="1"/>
      <protection locked="0"/>
    </xf>
    <xf numFmtId="0" fontId="16" fillId="0" borderId="0" xfId="0" applyFont="1" applyAlignment="1">
      <alignment horizontal="center"/>
    </xf>
    <xf numFmtId="0" fontId="41" fillId="5" borderId="10" xfId="0" applyFont="1" applyFill="1" applyBorder="1" applyAlignment="1" applyProtection="1">
      <alignment horizontal="left" wrapText="1"/>
      <protection hidden="1"/>
    </xf>
    <xf numFmtId="0" fontId="17" fillId="5" borderId="11" xfId="0" applyFont="1" applyFill="1" applyBorder="1" applyAlignment="1" applyProtection="1">
      <alignment horizontal="left" wrapText="1"/>
      <protection hidden="1"/>
    </xf>
    <xf numFmtId="0" fontId="17" fillId="5" borderId="12" xfId="0" applyFont="1" applyFill="1" applyBorder="1" applyAlignment="1" applyProtection="1">
      <alignment horizontal="left" wrapText="1"/>
      <protection hidden="1"/>
    </xf>
    <xf numFmtId="0" fontId="17" fillId="5" borderId="5" xfId="0" applyFont="1" applyFill="1" applyBorder="1" applyAlignment="1" applyProtection="1">
      <alignment horizontal="left" wrapText="1"/>
      <protection hidden="1"/>
    </xf>
    <xf numFmtId="0" fontId="17" fillId="5" borderId="0" xfId="0" applyFont="1" applyFill="1" applyAlignment="1" applyProtection="1">
      <alignment horizontal="left" wrapText="1"/>
      <protection hidden="1"/>
    </xf>
    <xf numFmtId="0" fontId="17" fillId="5" borderId="6" xfId="0" applyFont="1" applyFill="1" applyBorder="1" applyAlignment="1" applyProtection="1">
      <alignment horizontal="left" wrapText="1"/>
      <protection hidden="1"/>
    </xf>
    <xf numFmtId="0" fontId="17" fillId="5" borderId="7" xfId="0" applyFont="1" applyFill="1" applyBorder="1" applyAlignment="1" applyProtection="1">
      <alignment horizontal="left" wrapText="1"/>
      <protection hidden="1"/>
    </xf>
    <xf numFmtId="0" fontId="17" fillId="5" borderId="8" xfId="0" applyFont="1" applyFill="1" applyBorder="1" applyAlignment="1" applyProtection="1">
      <alignment horizontal="left" wrapText="1"/>
      <protection hidden="1"/>
    </xf>
    <xf numFmtId="0" fontId="17" fillId="5" borderId="9" xfId="0" applyFont="1" applyFill="1" applyBorder="1" applyAlignment="1" applyProtection="1">
      <alignment horizontal="left" wrapText="1"/>
      <protection hidden="1"/>
    </xf>
    <xf numFmtId="0" fontId="17" fillId="5" borderId="10" xfId="0" applyFont="1" applyFill="1" applyBorder="1" applyAlignment="1" applyProtection="1">
      <alignment horizontal="left" wrapText="1"/>
      <protection hidden="1"/>
    </xf>
    <xf numFmtId="0" fontId="29" fillId="0" borderId="2" xfId="0" applyFont="1" applyBorder="1" applyAlignment="1" applyProtection="1">
      <alignment horizontal="right"/>
      <protection hidden="1"/>
    </xf>
    <xf numFmtId="0" fontId="29" fillId="0" borderId="4" xfId="0" applyFont="1" applyBorder="1" applyAlignment="1" applyProtection="1">
      <alignment horizontal="right"/>
      <protection hidden="1"/>
    </xf>
    <xf numFmtId="0" fontId="17" fillId="5" borderId="10" xfId="0" applyFont="1" applyFill="1" applyBorder="1" applyAlignment="1" applyProtection="1">
      <alignment horizontal="left" vertical="center" wrapText="1"/>
      <protection hidden="1"/>
    </xf>
    <xf numFmtId="0" fontId="17" fillId="5" borderId="11" xfId="0" applyFont="1" applyFill="1" applyBorder="1" applyAlignment="1" applyProtection="1">
      <alignment horizontal="left" vertical="center" wrapText="1"/>
      <protection hidden="1"/>
    </xf>
    <xf numFmtId="0" fontId="17" fillId="5" borderId="12" xfId="0" applyFont="1" applyFill="1" applyBorder="1" applyAlignment="1" applyProtection="1">
      <alignment horizontal="left" vertical="center" wrapText="1"/>
      <protection hidden="1"/>
    </xf>
    <xf numFmtId="0" fontId="17" fillId="5" borderId="5" xfId="0" applyFont="1" applyFill="1" applyBorder="1" applyAlignment="1" applyProtection="1">
      <alignment horizontal="left" vertical="center" wrapText="1"/>
      <protection hidden="1"/>
    </xf>
    <xf numFmtId="0" fontId="17" fillId="5" borderId="0" xfId="0" applyFont="1" applyFill="1" applyAlignment="1" applyProtection="1">
      <alignment horizontal="left" vertical="center" wrapText="1"/>
      <protection hidden="1"/>
    </xf>
    <xf numFmtId="0" fontId="17" fillId="5" borderId="6" xfId="0" applyFont="1" applyFill="1" applyBorder="1" applyAlignment="1" applyProtection="1">
      <alignment horizontal="left" vertical="center" wrapText="1"/>
      <protection hidden="1"/>
    </xf>
    <xf numFmtId="0" fontId="17" fillId="5" borderId="7" xfId="0" applyFont="1" applyFill="1" applyBorder="1" applyAlignment="1" applyProtection="1">
      <alignment horizontal="left" vertical="center" wrapText="1"/>
      <protection hidden="1"/>
    </xf>
    <xf numFmtId="0" fontId="17" fillId="5" borderId="8" xfId="0" applyFont="1" applyFill="1" applyBorder="1" applyAlignment="1" applyProtection="1">
      <alignment horizontal="left" vertical="center" wrapText="1"/>
      <protection hidden="1"/>
    </xf>
    <xf numFmtId="0" fontId="17" fillId="5" borderId="9" xfId="0" applyFont="1" applyFill="1" applyBorder="1" applyAlignment="1" applyProtection="1">
      <alignment horizontal="left" vertical="center" wrapText="1"/>
      <protection hidden="1"/>
    </xf>
    <xf numFmtId="0" fontId="17" fillId="6" borderId="3" xfId="0" applyFont="1" applyFill="1" applyBorder="1" applyAlignment="1" applyProtection="1">
      <alignment horizontal="center" vertical="center"/>
      <protection hidden="1"/>
    </xf>
    <xf numFmtId="0" fontId="17" fillId="6" borderId="4" xfId="0" applyFont="1" applyFill="1" applyBorder="1" applyAlignment="1" applyProtection="1">
      <alignment horizontal="center" vertical="center"/>
      <protection hidden="1"/>
    </xf>
    <xf numFmtId="0" fontId="17" fillId="6" borderId="14" xfId="0" applyFont="1" applyFill="1" applyBorder="1" applyAlignment="1" applyProtection="1">
      <alignment horizontal="center" vertical="center" wrapText="1"/>
      <protection hidden="1"/>
    </xf>
    <xf numFmtId="0" fontId="17" fillId="6" borderId="15" xfId="0" applyFont="1" applyFill="1" applyBorder="1" applyAlignment="1" applyProtection="1">
      <alignment horizontal="center" vertical="center" wrapText="1"/>
      <protection hidden="1"/>
    </xf>
    <xf numFmtId="0" fontId="17" fillId="6" borderId="13" xfId="0" applyFont="1" applyFill="1" applyBorder="1" applyAlignment="1" applyProtection="1">
      <alignment horizontal="center" vertical="center" wrapText="1"/>
      <protection hidden="1"/>
    </xf>
    <xf numFmtId="0" fontId="17" fillId="6" borderId="10" xfId="0" applyFont="1" applyFill="1" applyBorder="1" applyAlignment="1" applyProtection="1">
      <alignment horizontal="center" vertical="center" wrapText="1"/>
      <protection hidden="1"/>
    </xf>
    <xf numFmtId="0" fontId="17" fillId="6" borderId="5" xfId="0" applyFont="1" applyFill="1" applyBorder="1" applyAlignment="1" applyProtection="1">
      <alignment horizontal="center" vertical="center" wrapText="1"/>
      <protection hidden="1"/>
    </xf>
    <xf numFmtId="0" fontId="17" fillId="6" borderId="7" xfId="0" applyFont="1" applyFill="1" applyBorder="1" applyAlignment="1" applyProtection="1">
      <alignment horizontal="center" vertical="center" wrapText="1"/>
      <protection hidden="1"/>
    </xf>
    <xf numFmtId="0" fontId="17" fillId="4" borderId="2" xfId="0" applyFont="1" applyFill="1" applyBorder="1" applyAlignment="1" applyProtection="1">
      <alignment horizontal="center"/>
      <protection locked="0" hidden="1"/>
    </xf>
    <xf numFmtId="0" fontId="17" fillId="4" borderId="3" xfId="0" applyFont="1" applyFill="1" applyBorder="1" applyAlignment="1" applyProtection="1">
      <alignment horizontal="center"/>
      <protection locked="0" hidden="1"/>
    </xf>
    <xf numFmtId="0" fontId="17" fillId="4" borderId="4" xfId="0" applyFont="1" applyFill="1" applyBorder="1" applyAlignment="1" applyProtection="1">
      <alignment horizontal="center"/>
      <protection locked="0" hidden="1"/>
    </xf>
    <xf numFmtId="0" fontId="17" fillId="6" borderId="18" xfId="0" applyFont="1" applyFill="1" applyBorder="1" applyAlignment="1" applyProtection="1">
      <alignment horizontal="center" vertical="center" wrapText="1"/>
      <protection hidden="1"/>
    </xf>
    <xf numFmtId="0" fontId="17" fillId="6" borderId="23" xfId="0" applyFont="1" applyFill="1" applyBorder="1" applyAlignment="1" applyProtection="1">
      <alignment horizontal="center" vertical="center" wrapText="1"/>
      <protection hidden="1"/>
    </xf>
    <xf numFmtId="0" fontId="17" fillId="5" borderId="10" xfId="0" applyFont="1" applyFill="1" applyBorder="1" applyAlignment="1" applyProtection="1">
      <alignment horizontal="center" wrapText="1"/>
      <protection hidden="1"/>
    </xf>
    <xf numFmtId="0" fontId="17" fillId="5" borderId="11" xfId="0" applyFont="1" applyFill="1" applyBorder="1" applyAlignment="1" applyProtection="1">
      <alignment horizontal="center" wrapText="1"/>
      <protection hidden="1"/>
    </xf>
    <xf numFmtId="0" fontId="17" fillId="5" borderId="12" xfId="0" applyFont="1" applyFill="1" applyBorder="1" applyAlignment="1" applyProtection="1">
      <alignment horizontal="center" wrapText="1"/>
      <protection hidden="1"/>
    </xf>
    <xf numFmtId="0" fontId="17" fillId="5" borderId="5" xfId="0" applyFont="1" applyFill="1" applyBorder="1" applyAlignment="1" applyProtection="1">
      <alignment horizontal="center" wrapText="1"/>
      <protection hidden="1"/>
    </xf>
    <xf numFmtId="0" fontId="17" fillId="5" borderId="0" xfId="0" applyFont="1" applyFill="1" applyAlignment="1" applyProtection="1">
      <alignment horizontal="center" wrapText="1"/>
      <protection hidden="1"/>
    </xf>
    <xf numFmtId="0" fontId="17" fillId="5" borderId="6" xfId="0" applyFont="1" applyFill="1" applyBorder="1" applyAlignment="1" applyProtection="1">
      <alignment horizontal="center" wrapText="1"/>
      <protection hidden="1"/>
    </xf>
    <xf numFmtId="0" fontId="17" fillId="5" borderId="7" xfId="0" applyFont="1" applyFill="1" applyBorder="1" applyAlignment="1" applyProtection="1">
      <alignment horizontal="center" wrapText="1"/>
      <protection hidden="1"/>
    </xf>
    <xf numFmtId="0" fontId="17" fillId="5" borderId="8" xfId="0" applyFont="1" applyFill="1" applyBorder="1" applyAlignment="1" applyProtection="1">
      <alignment horizontal="center" wrapText="1"/>
      <protection hidden="1"/>
    </xf>
    <xf numFmtId="0" fontId="17" fillId="5" borderId="9" xfId="0" applyFont="1" applyFill="1" applyBorder="1" applyAlignment="1" applyProtection="1">
      <alignment horizontal="center" wrapText="1"/>
      <protection hidden="1"/>
    </xf>
    <xf numFmtId="0" fontId="17" fillId="5" borderId="10" xfId="0" applyFont="1" applyFill="1" applyBorder="1" applyAlignment="1" applyProtection="1">
      <alignment horizontal="center" vertical="center" wrapText="1"/>
      <protection hidden="1"/>
    </xf>
    <xf numFmtId="0" fontId="17" fillId="5" borderId="11" xfId="0" applyFont="1" applyFill="1" applyBorder="1" applyAlignment="1" applyProtection="1">
      <alignment horizontal="center" vertical="center" wrapText="1"/>
      <protection hidden="1"/>
    </xf>
    <xf numFmtId="0" fontId="17" fillId="5" borderId="12" xfId="0" applyFont="1" applyFill="1" applyBorder="1" applyAlignment="1" applyProtection="1">
      <alignment horizontal="center" vertical="center" wrapText="1"/>
      <protection hidden="1"/>
    </xf>
    <xf numFmtId="0" fontId="17" fillId="5" borderId="5" xfId="0" applyFont="1" applyFill="1" applyBorder="1" applyAlignment="1" applyProtection="1">
      <alignment horizontal="center" vertical="center" wrapText="1"/>
      <protection hidden="1"/>
    </xf>
    <xf numFmtId="0" fontId="17" fillId="5" borderId="0" xfId="0" applyFont="1" applyFill="1" applyAlignment="1" applyProtection="1">
      <alignment horizontal="center" vertical="center" wrapText="1"/>
      <protection hidden="1"/>
    </xf>
    <xf numFmtId="0" fontId="17" fillId="5" borderId="6" xfId="0" applyFont="1" applyFill="1" applyBorder="1" applyAlignment="1" applyProtection="1">
      <alignment horizontal="center" vertical="center" wrapText="1"/>
      <protection hidden="1"/>
    </xf>
    <xf numFmtId="0" fontId="17" fillId="5" borderId="7" xfId="0" applyFont="1" applyFill="1" applyBorder="1" applyAlignment="1" applyProtection="1">
      <alignment horizontal="center" vertical="center" wrapText="1"/>
      <protection hidden="1"/>
    </xf>
    <xf numFmtId="0" fontId="17" fillId="5" borderId="8" xfId="0" applyFont="1" applyFill="1" applyBorder="1" applyAlignment="1" applyProtection="1">
      <alignment horizontal="center" vertical="center" wrapText="1"/>
      <protection hidden="1"/>
    </xf>
    <xf numFmtId="0" fontId="17" fillId="5" borderId="9" xfId="0" applyFont="1" applyFill="1" applyBorder="1" applyAlignment="1" applyProtection="1">
      <alignment horizontal="center" vertical="center" wrapText="1"/>
      <protection hidden="1"/>
    </xf>
    <xf numFmtId="0" fontId="32" fillId="6" borderId="25" xfId="0" applyFont="1" applyFill="1" applyBorder="1" applyAlignment="1" applyProtection="1">
      <alignment horizontal="center" vertical="center" wrapText="1"/>
      <protection hidden="1"/>
    </xf>
    <xf numFmtId="0" fontId="32" fillId="6" borderId="23" xfId="0" applyFont="1" applyFill="1" applyBorder="1" applyAlignment="1" applyProtection="1">
      <alignment horizontal="center" vertical="center" wrapText="1"/>
      <protection hidden="1"/>
    </xf>
    <xf numFmtId="0" fontId="17" fillId="6" borderId="17" xfId="0" applyFont="1" applyFill="1" applyBorder="1" applyAlignment="1" applyProtection="1">
      <alignment horizontal="center" vertical="center" wrapText="1"/>
      <protection hidden="1"/>
    </xf>
    <xf numFmtId="0" fontId="17" fillId="6" borderId="22" xfId="0" applyFont="1" applyFill="1" applyBorder="1" applyAlignment="1" applyProtection="1">
      <alignment horizontal="center" vertical="center" wrapText="1"/>
      <protection hidden="1"/>
    </xf>
    <xf numFmtId="0" fontId="32" fillId="6" borderId="18" xfId="0" applyFont="1" applyFill="1" applyBorder="1" applyAlignment="1" applyProtection="1">
      <alignment horizontal="center" vertical="center" wrapText="1"/>
      <protection hidden="1"/>
    </xf>
    <xf numFmtId="0" fontId="17" fillId="6" borderId="16" xfId="0" applyFont="1" applyFill="1" applyBorder="1" applyAlignment="1" applyProtection="1">
      <alignment horizontal="center" vertical="center" wrapText="1"/>
      <protection hidden="1"/>
    </xf>
    <xf numFmtId="0" fontId="17" fillId="6" borderId="18" xfId="0" applyFont="1" applyFill="1" applyBorder="1" applyAlignment="1" applyProtection="1">
      <alignment horizontal="center" vertical="center"/>
      <protection hidden="1"/>
    </xf>
    <xf numFmtId="0" fontId="17" fillId="6" borderId="19" xfId="0" applyFont="1" applyFill="1" applyBorder="1" applyAlignment="1" applyProtection="1">
      <alignment horizontal="center" vertical="center"/>
      <protection hidden="1"/>
    </xf>
    <xf numFmtId="0" fontId="17" fillId="6" borderId="20" xfId="0" applyFont="1" applyFill="1" applyBorder="1" applyAlignment="1" applyProtection="1">
      <alignment horizontal="center" vertical="center" wrapText="1"/>
      <protection hidden="1"/>
    </xf>
    <xf numFmtId="0" fontId="17" fillId="6" borderId="18" xfId="0" applyFont="1" applyFill="1" applyBorder="1" applyAlignment="1" applyProtection="1">
      <alignment horizontal="center"/>
      <protection hidden="1"/>
    </xf>
    <xf numFmtId="0" fontId="17" fillId="6" borderId="19" xfId="0" applyFont="1" applyFill="1" applyBorder="1" applyAlignment="1" applyProtection="1">
      <alignment horizontal="center"/>
      <protection hidden="1"/>
    </xf>
    <xf numFmtId="0" fontId="17" fillId="6" borderId="17" xfId="0" applyFont="1" applyFill="1" applyBorder="1" applyAlignment="1" applyProtection="1">
      <alignment horizontal="center" wrapText="1"/>
      <protection hidden="1"/>
    </xf>
    <xf numFmtId="0" fontId="17" fillId="6" borderId="20" xfId="0" applyFont="1" applyFill="1" applyBorder="1" applyAlignment="1" applyProtection="1">
      <alignment horizontal="center" wrapText="1"/>
      <protection hidden="1"/>
    </xf>
    <xf numFmtId="0" fontId="17" fillId="6" borderId="18" xfId="0" applyFont="1" applyFill="1" applyBorder="1" applyAlignment="1" applyProtection="1">
      <alignment horizontal="center" wrapText="1"/>
      <protection hidden="1"/>
    </xf>
    <xf numFmtId="0" fontId="17" fillId="6" borderId="16" xfId="0" applyFont="1" applyFill="1" applyBorder="1" applyAlignment="1" applyProtection="1">
      <alignment horizontal="center" wrapText="1"/>
      <protection hidden="1"/>
    </xf>
    <xf numFmtId="0" fontId="21" fillId="8" borderId="0" xfId="0" applyFont="1" applyFill="1" applyAlignment="1" applyProtection="1">
      <alignment horizontal="left" wrapText="1"/>
      <protection hidden="1"/>
    </xf>
    <xf numFmtId="0" fontId="39" fillId="0" borderId="0" xfId="0" applyFont="1" applyAlignment="1" applyProtection="1">
      <alignment horizontal="left" wrapText="1"/>
      <protection hidden="1"/>
    </xf>
    <xf numFmtId="0" fontId="17" fillId="6" borderId="17" xfId="0" applyFont="1" applyFill="1" applyBorder="1" applyAlignment="1" applyProtection="1">
      <alignment horizontal="center"/>
      <protection hidden="1"/>
    </xf>
    <xf numFmtId="0" fontId="17" fillId="6" borderId="25" xfId="0" applyFont="1" applyFill="1" applyBorder="1" applyAlignment="1" applyProtection="1">
      <alignment horizontal="center" vertical="center" wrapText="1"/>
      <protection hidden="1"/>
    </xf>
    <xf numFmtId="0" fontId="17" fillId="6" borderId="26" xfId="0" applyFont="1" applyFill="1" applyBorder="1" applyAlignment="1" applyProtection="1">
      <alignment horizontal="center" vertical="center" wrapText="1"/>
      <protection hidden="1"/>
    </xf>
    <xf numFmtId="0" fontId="17" fillId="0" borderId="15" xfId="0" applyFont="1" applyBorder="1" applyAlignment="1" applyProtection="1">
      <alignment horizontal="center" wrapText="1"/>
      <protection hidden="1"/>
    </xf>
    <xf numFmtId="0" fontId="17" fillId="0" borderId="13" xfId="0" applyFont="1" applyBorder="1" applyAlignment="1" applyProtection="1">
      <alignment horizontal="center" wrapText="1"/>
      <protection hidden="1"/>
    </xf>
  </cellXfs>
  <cellStyles count="4">
    <cellStyle name="Comma" xfId="1" builtinId="3"/>
    <cellStyle name="Hyperlink" xfId="3" builtinId="8"/>
    <cellStyle name="Normal" xfId="0" builtinId="0"/>
    <cellStyle name="Percent" xfId="2" builtinId="5"/>
  </cellStyles>
  <dxfs count="1">
    <dxf>
      <fill>
        <patternFill>
          <bgColor rgb="FFFF0000"/>
        </patternFill>
      </fill>
    </dxf>
  </dxfs>
  <tableStyles count="0" defaultTableStyle="TableStyleMedium2" defaultPivotStyle="PivotStyleLight16"/>
  <colors>
    <mruColors>
      <color rgb="FFCCFFCC"/>
      <color rgb="FF0000FF"/>
      <color rgb="FFCCFFFF"/>
      <color rgb="FFCC99FF"/>
      <color rgb="FFFFFFCC"/>
      <color rgb="FFFFCCCC"/>
      <color rgb="FFFFCCFF"/>
      <color rgb="FFCCE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Designers" id="{21B68C6C-5678-480C-B0EB-7C4A5DB0248A}" userId="S::designer1@castprint.onmicrosoft.com::6f40109b-5a17-45e5-bb37-2ebdaaafb96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08" dT="2023-03-14T13:41:55.22" personId="{21B68C6C-5678-480C-B0EB-7C4A5DB0248A}" id="{ECA3DA0A-91B0-4E6A-9337-E06E373E74E7}">
    <text>20 rindiņas</text>
  </threadedComment>
  <threadedComment ref="B141" dT="2023-03-14T13:42:05.45" personId="{21B68C6C-5678-480C-B0EB-7C4A5DB0248A}" id="{269D92DD-1CFC-4510-A96B-F42300900653}">
    <text>20 rindiņas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6779F-37B9-4A25-BD12-653EF797F3AD}">
  <sheetPr>
    <tabColor rgb="FFCCFFCC"/>
  </sheetPr>
  <dimension ref="B4:H12"/>
  <sheetViews>
    <sheetView zoomScaleNormal="100" workbookViewId="0">
      <selection activeCell="B6" sqref="B6:H6"/>
    </sheetView>
  </sheetViews>
  <sheetFormatPr defaultColWidth="8.81640625" defaultRowHeight="14.5" x14ac:dyDescent="0.35"/>
  <cols>
    <col min="8" max="8" width="20.1796875" customWidth="1"/>
  </cols>
  <sheetData>
    <row r="4" spans="2:8" x14ac:dyDescent="0.35">
      <c r="B4" s="80"/>
      <c r="C4" s="80"/>
      <c r="D4" s="80"/>
      <c r="E4" s="80"/>
      <c r="F4" s="80"/>
      <c r="G4" s="80"/>
      <c r="H4" s="80"/>
    </row>
    <row r="5" spans="2:8" ht="25" x14ac:dyDescent="0.5">
      <c r="B5" s="318" t="s">
        <v>0</v>
      </c>
      <c r="C5" s="318"/>
      <c r="D5" s="318"/>
      <c r="E5" s="318"/>
      <c r="F5" s="318"/>
      <c r="G5" s="318"/>
      <c r="H5" s="318"/>
    </row>
    <row r="6" spans="2:8" ht="133.9" customHeight="1" x14ac:dyDescent="0.35">
      <c r="B6" s="319" t="s">
        <v>316</v>
      </c>
      <c r="C6" s="319"/>
      <c r="D6" s="319"/>
      <c r="E6" s="319"/>
      <c r="F6" s="319"/>
      <c r="G6" s="319"/>
      <c r="H6" s="319"/>
    </row>
    <row r="7" spans="2:8" ht="27.5" x14ac:dyDescent="0.55000000000000004">
      <c r="B7" s="320" t="s">
        <v>1</v>
      </c>
      <c r="C7" s="320"/>
      <c r="D7" s="320"/>
      <c r="E7" s="320"/>
      <c r="F7" s="320"/>
      <c r="G7" s="320"/>
      <c r="H7" s="320"/>
    </row>
    <row r="8" spans="2:8" ht="27.5" x14ac:dyDescent="0.55000000000000004">
      <c r="B8" s="320" t="s">
        <v>2</v>
      </c>
      <c r="C8" s="320"/>
      <c r="D8" s="320"/>
      <c r="E8" s="320"/>
      <c r="F8" s="320"/>
      <c r="G8" s="320"/>
      <c r="H8" s="320"/>
    </row>
    <row r="9" spans="2:8" x14ac:dyDescent="0.35">
      <c r="B9" s="80"/>
      <c r="C9" s="80"/>
      <c r="D9" s="80"/>
      <c r="E9" s="80"/>
      <c r="F9" s="80"/>
      <c r="G9" s="80"/>
      <c r="H9" s="80"/>
    </row>
    <row r="10" spans="2:8" x14ac:dyDescent="0.35">
      <c r="B10" s="80"/>
      <c r="C10" s="80"/>
      <c r="D10" s="80"/>
      <c r="E10" s="80"/>
      <c r="F10" s="80"/>
      <c r="G10" s="80"/>
      <c r="H10" s="80"/>
    </row>
    <row r="11" spans="2:8" x14ac:dyDescent="0.35">
      <c r="B11" s="80"/>
      <c r="C11" s="80"/>
      <c r="D11" s="80"/>
      <c r="E11" s="80"/>
      <c r="F11" s="80"/>
      <c r="G11" s="80"/>
      <c r="H11" s="80"/>
    </row>
    <row r="12" spans="2:8" x14ac:dyDescent="0.35">
      <c r="B12" s="80"/>
      <c r="C12" s="80"/>
      <c r="D12" s="80"/>
      <c r="E12" s="80"/>
      <c r="F12" s="80"/>
      <c r="G12" s="80"/>
      <c r="H12" s="80"/>
    </row>
  </sheetData>
  <sheetProtection algorithmName="SHA-512" hashValue="WE1Q+Jhladf5twQ9aHKPUCZhTHe4knWbN42UfNG+hGRdBrXD7VBHUAtU968JdKV9mu8FlaTngEXEf1i5EI/uOQ==" saltValue="JQvpCQZJy+6kpyIbYg8h9Q==" spinCount="100000" sheet="1" scenarios="1" formatColumns="0" formatRows="0" insertColumns="0" insertRows="0" selectLockedCells="1"/>
  <mergeCells count="4">
    <mergeCell ref="B5:H5"/>
    <mergeCell ref="B6:H6"/>
    <mergeCell ref="B7:H7"/>
    <mergeCell ref="B8:H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40267-0EC1-4A4B-ADFB-A078B573A759}">
  <sheetPr>
    <tabColor theme="9" tint="0.79998168889431442"/>
    <outlinePr summaryBelow="0"/>
  </sheetPr>
  <dimension ref="A1:V91"/>
  <sheetViews>
    <sheetView workbookViewId="0">
      <selection activeCell="C22" sqref="C22:I22"/>
    </sheetView>
  </sheetViews>
  <sheetFormatPr defaultColWidth="9.1796875" defaultRowHeight="12.5" outlineLevelRow="2" outlineLevelCol="1" x14ac:dyDescent="0.25"/>
  <cols>
    <col min="1" max="1" width="11.453125" style="81" customWidth="1"/>
    <col min="2" max="2" width="8.54296875" style="81" customWidth="1"/>
    <col min="3" max="3" width="27.453125" style="81" customWidth="1"/>
    <col min="4" max="4" width="23.81640625" style="257" customWidth="1"/>
    <col min="5" max="5" width="12.453125" style="81" bestFit="1" customWidth="1" outlineLevel="1"/>
    <col min="6" max="6" width="9.26953125" style="81" bestFit="1" customWidth="1" outlineLevel="1"/>
    <col min="7" max="7" width="12.54296875" style="81" customWidth="1"/>
    <col min="8" max="10" width="9.26953125" style="81" bestFit="1" customWidth="1"/>
    <col min="11" max="11" width="10.81640625" style="81" bestFit="1" customWidth="1"/>
    <col min="12" max="12" width="9.26953125" style="81" bestFit="1" customWidth="1"/>
    <col min="13" max="14" width="9.1796875" style="81"/>
    <col min="15" max="15" width="11.26953125" style="81" customWidth="1"/>
    <col min="16" max="16" width="11.1796875" style="81" customWidth="1"/>
    <col min="17" max="17" width="11.54296875" style="81" customWidth="1"/>
    <col min="18" max="18" width="12.1796875" style="81" customWidth="1"/>
    <col min="19" max="19" width="11.453125" style="81" customWidth="1"/>
    <col min="20" max="16384" width="9.1796875" style="81"/>
  </cols>
  <sheetData>
    <row r="1" spans="1:22" x14ac:dyDescent="0.25">
      <c r="D1" s="81"/>
    </row>
    <row r="2" spans="1:22" ht="20.5" x14ac:dyDescent="0.45">
      <c r="A2" s="82"/>
      <c r="B2" s="83" t="s">
        <v>10</v>
      </c>
      <c r="C2" s="84" t="str">
        <f>Titullapa!$B$6</f>
        <v>Atelpas brīdis</v>
      </c>
      <c r="D2" s="82"/>
      <c r="O2" s="291"/>
      <c r="P2" s="291"/>
      <c r="Q2" s="291"/>
      <c r="R2" s="291"/>
      <c r="S2" s="291"/>
      <c r="T2" s="291"/>
      <c r="U2" s="291"/>
      <c r="V2" s="291"/>
    </row>
    <row r="3" spans="1:22" ht="20.5" x14ac:dyDescent="0.45">
      <c r="A3" s="82"/>
      <c r="B3" s="83" t="s">
        <v>11</v>
      </c>
      <c r="C3" s="84" t="str">
        <f>Saturs!C14</f>
        <v>VI Modulis: Administrēšanas izmaksas</v>
      </c>
      <c r="D3" s="82"/>
      <c r="O3" s="291"/>
      <c r="P3" s="291"/>
      <c r="Q3" s="291"/>
      <c r="R3" s="291"/>
      <c r="S3" s="291"/>
      <c r="T3" s="291"/>
      <c r="U3" s="291"/>
      <c r="V3" s="291"/>
    </row>
    <row r="4" spans="1:22" ht="20.5" x14ac:dyDescent="0.45">
      <c r="A4" s="82"/>
      <c r="B4" s="129" t="s">
        <v>12</v>
      </c>
      <c r="C4" s="84"/>
      <c r="D4" s="82"/>
      <c r="O4" s="291"/>
      <c r="P4" s="291"/>
      <c r="Q4" s="291"/>
      <c r="R4" s="291"/>
      <c r="S4" s="291"/>
      <c r="T4" s="291"/>
      <c r="U4" s="291"/>
      <c r="V4" s="291"/>
    </row>
    <row r="5" spans="1:22" ht="20.5" x14ac:dyDescent="0.45">
      <c r="A5" s="82"/>
      <c r="B5" s="82"/>
      <c r="C5" s="82"/>
      <c r="D5" s="82"/>
      <c r="O5" s="291"/>
      <c r="P5" s="291"/>
      <c r="Q5" s="291"/>
      <c r="R5" s="291"/>
      <c r="S5" s="291"/>
      <c r="T5" s="291"/>
      <c r="U5" s="291"/>
      <c r="V5" s="291"/>
    </row>
    <row r="6" spans="1:22" ht="20.5" x14ac:dyDescent="0.45">
      <c r="A6" s="82"/>
      <c r="B6" s="88" t="s">
        <v>14</v>
      </c>
      <c r="C6" s="82"/>
      <c r="D6" s="82"/>
      <c r="O6" s="291"/>
      <c r="P6" s="291"/>
      <c r="Q6" s="291"/>
      <c r="R6" s="291"/>
      <c r="S6" s="291"/>
      <c r="T6" s="291"/>
      <c r="U6" s="291"/>
      <c r="V6" s="291"/>
    </row>
    <row r="7" spans="1:22" ht="15.5" x14ac:dyDescent="0.35">
      <c r="D7" s="89" t="s">
        <v>15</v>
      </c>
      <c r="E7" s="41" t="s">
        <v>18</v>
      </c>
      <c r="F7" s="41"/>
      <c r="G7" s="41"/>
      <c r="H7" s="41"/>
      <c r="I7" s="41"/>
      <c r="J7" s="41"/>
      <c r="K7" s="41"/>
      <c r="L7" s="41"/>
      <c r="M7" s="41"/>
      <c r="N7" s="41"/>
      <c r="O7" s="290"/>
      <c r="P7" s="291"/>
      <c r="Q7" s="291"/>
      <c r="R7" s="291"/>
      <c r="S7" s="291"/>
      <c r="T7" s="291"/>
      <c r="U7" s="291"/>
      <c r="V7" s="291"/>
    </row>
    <row r="8" spans="1:22" ht="15.5" x14ac:dyDescent="0.35">
      <c r="D8" s="90" t="s">
        <v>16</v>
      </c>
      <c r="E8" s="41" t="s">
        <v>270</v>
      </c>
      <c r="F8" s="41"/>
      <c r="G8" s="41"/>
      <c r="H8" s="41"/>
      <c r="I8" s="41"/>
      <c r="J8" s="41"/>
      <c r="K8" s="41"/>
      <c r="L8" s="41"/>
      <c r="M8" s="41"/>
      <c r="N8" s="41"/>
      <c r="O8" s="290"/>
      <c r="P8" s="291"/>
      <c r="Q8" s="291"/>
      <c r="R8" s="291"/>
      <c r="S8" s="291"/>
      <c r="T8" s="291"/>
      <c r="U8" s="291"/>
      <c r="V8" s="291"/>
    </row>
    <row r="9" spans="1:22" ht="15.5" x14ac:dyDescent="0.35">
      <c r="D9" s="91" t="s">
        <v>17</v>
      </c>
      <c r="E9" s="41" t="s">
        <v>271</v>
      </c>
      <c r="F9" s="41"/>
      <c r="G9" s="41"/>
      <c r="H9" s="41"/>
      <c r="I9" s="41"/>
      <c r="J9" s="41"/>
      <c r="K9" s="41"/>
      <c r="L9" s="41"/>
      <c r="M9" s="41"/>
      <c r="N9" s="41"/>
      <c r="O9" s="290"/>
      <c r="P9" s="291"/>
      <c r="Q9" s="291"/>
      <c r="R9" s="291"/>
      <c r="S9" s="291"/>
      <c r="T9" s="291"/>
      <c r="U9" s="291"/>
      <c r="V9" s="291"/>
    </row>
    <row r="10" spans="1:22" ht="15.5" x14ac:dyDescent="0.35">
      <c r="D10" s="41"/>
      <c r="E10" s="41"/>
      <c r="F10" s="41"/>
      <c r="G10" s="41"/>
      <c r="H10" s="41"/>
      <c r="I10" s="41"/>
      <c r="J10" s="41"/>
      <c r="K10" s="41"/>
      <c r="L10" s="41"/>
      <c r="M10" s="41"/>
      <c r="N10" s="41"/>
      <c r="O10" s="290"/>
      <c r="P10" s="291"/>
      <c r="Q10" s="291"/>
      <c r="R10" s="291"/>
      <c r="S10" s="291"/>
      <c r="T10" s="291"/>
      <c r="U10" s="291"/>
      <c r="V10" s="291"/>
    </row>
    <row r="11" spans="1:22" ht="17.5" x14ac:dyDescent="0.35">
      <c r="B11" s="88" t="s">
        <v>49</v>
      </c>
      <c r="D11" s="81"/>
      <c r="O11" s="291"/>
      <c r="P11" s="291"/>
      <c r="Q11" s="291"/>
      <c r="R11" s="291"/>
      <c r="S11" s="291"/>
      <c r="T11" s="291"/>
      <c r="U11" s="291"/>
      <c r="V11" s="291"/>
    </row>
    <row r="12" spans="1:22" ht="13" thickBot="1" x14ac:dyDescent="0.3">
      <c r="D12" s="81"/>
      <c r="O12" s="291"/>
      <c r="P12" s="291"/>
      <c r="Q12" s="291"/>
      <c r="R12" s="291"/>
      <c r="S12" s="291"/>
      <c r="T12" s="291"/>
      <c r="U12" s="291"/>
      <c r="V12" s="291"/>
    </row>
    <row r="13" spans="1:22" ht="11.25" customHeight="1" x14ac:dyDescent="0.25">
      <c r="C13" s="333" t="s">
        <v>292</v>
      </c>
      <c r="D13" s="334"/>
      <c r="E13" s="334"/>
      <c r="F13" s="334"/>
      <c r="G13" s="334"/>
      <c r="H13" s="334"/>
      <c r="I13" s="334"/>
      <c r="J13" s="334"/>
      <c r="K13" s="335"/>
      <c r="O13" s="291"/>
      <c r="P13" s="291"/>
      <c r="Q13" s="291"/>
      <c r="R13" s="291"/>
      <c r="S13" s="291"/>
      <c r="T13" s="291"/>
      <c r="U13" s="291"/>
      <c r="V13" s="291"/>
    </row>
    <row r="14" spans="1:22" ht="15" customHeight="1" x14ac:dyDescent="0.25">
      <c r="C14" s="336"/>
      <c r="D14" s="337"/>
      <c r="E14" s="337"/>
      <c r="F14" s="337"/>
      <c r="G14" s="337"/>
      <c r="H14" s="337"/>
      <c r="I14" s="337"/>
      <c r="J14" s="337"/>
      <c r="K14" s="338"/>
      <c r="O14" s="291"/>
      <c r="P14" s="291"/>
      <c r="Q14" s="291"/>
      <c r="R14" s="291"/>
      <c r="S14" s="291"/>
      <c r="T14" s="291"/>
      <c r="U14" s="291"/>
      <c r="V14" s="291"/>
    </row>
    <row r="15" spans="1:22" ht="15" customHeight="1" x14ac:dyDescent="0.25">
      <c r="C15" s="336"/>
      <c r="D15" s="337"/>
      <c r="E15" s="337"/>
      <c r="F15" s="337"/>
      <c r="G15" s="337"/>
      <c r="H15" s="337"/>
      <c r="I15" s="337"/>
      <c r="J15" s="337"/>
      <c r="K15" s="338"/>
      <c r="O15" s="291"/>
      <c r="P15" s="291"/>
      <c r="Q15" s="291"/>
      <c r="R15" s="291"/>
      <c r="S15" s="291"/>
      <c r="T15" s="291"/>
      <c r="U15" s="291"/>
      <c r="V15" s="291"/>
    </row>
    <row r="16" spans="1:22" ht="15" customHeight="1" x14ac:dyDescent="0.25">
      <c r="C16" s="336"/>
      <c r="D16" s="337"/>
      <c r="E16" s="337"/>
      <c r="F16" s="337"/>
      <c r="G16" s="337"/>
      <c r="H16" s="337"/>
      <c r="I16" s="337"/>
      <c r="J16" s="337"/>
      <c r="K16" s="338"/>
      <c r="O16" s="291"/>
      <c r="P16" s="291"/>
      <c r="Q16" s="291"/>
      <c r="R16" s="291"/>
      <c r="S16" s="291"/>
      <c r="T16" s="291"/>
      <c r="U16" s="291"/>
      <c r="V16" s="291"/>
    </row>
    <row r="17" spans="1:22" ht="15" customHeight="1" x14ac:dyDescent="0.25">
      <c r="C17" s="336"/>
      <c r="D17" s="337"/>
      <c r="E17" s="337"/>
      <c r="F17" s="337"/>
      <c r="G17" s="337"/>
      <c r="H17" s="337"/>
      <c r="I17" s="337"/>
      <c r="J17" s="337"/>
      <c r="K17" s="338"/>
      <c r="O17" s="291"/>
      <c r="P17" s="291"/>
      <c r="Q17" s="291"/>
      <c r="R17" s="291"/>
      <c r="S17" s="291"/>
      <c r="T17" s="291"/>
      <c r="U17" s="291"/>
      <c r="V17" s="291"/>
    </row>
    <row r="18" spans="1:22" ht="40.9" customHeight="1" thickBot="1" x14ac:dyDescent="0.3">
      <c r="C18" s="339"/>
      <c r="D18" s="340"/>
      <c r="E18" s="340"/>
      <c r="F18" s="340"/>
      <c r="G18" s="340"/>
      <c r="H18" s="340"/>
      <c r="I18" s="340"/>
      <c r="J18" s="340"/>
      <c r="K18" s="341"/>
      <c r="O18" s="291"/>
      <c r="P18" s="291"/>
      <c r="Q18" s="291"/>
      <c r="R18" s="291"/>
      <c r="S18" s="291"/>
      <c r="T18" s="291"/>
      <c r="U18" s="291"/>
      <c r="V18" s="291"/>
    </row>
    <row r="19" spans="1:22" x14ac:dyDescent="0.25">
      <c r="D19" s="81"/>
      <c r="N19" s="225"/>
      <c r="O19" s="225"/>
      <c r="P19" s="225"/>
      <c r="Q19" s="225"/>
      <c r="R19" s="225"/>
      <c r="S19" s="225"/>
      <c r="T19" s="225"/>
      <c r="U19" s="225"/>
      <c r="V19" s="291"/>
    </row>
    <row r="20" spans="1:22" ht="27.75" customHeight="1" thickBot="1" x14ac:dyDescent="0.4">
      <c r="B20" s="92" t="s">
        <v>87</v>
      </c>
      <c r="C20" s="201"/>
      <c r="D20" s="201"/>
      <c r="E20" s="201"/>
      <c r="F20" s="201"/>
      <c r="G20" s="201"/>
      <c r="H20" s="201"/>
      <c r="I20" s="229"/>
      <c r="J20" s="229"/>
      <c r="K20" s="41"/>
      <c r="L20" s="41"/>
      <c r="M20" s="41"/>
      <c r="N20" s="222"/>
      <c r="O20" s="222"/>
      <c r="P20" s="300" t="s">
        <v>95</v>
      </c>
      <c r="Q20" s="300" t="s">
        <v>96</v>
      </c>
      <c r="R20" s="301" t="s">
        <v>97</v>
      </c>
      <c r="S20" s="301" t="s">
        <v>98</v>
      </c>
      <c r="T20" s="301" t="s">
        <v>99</v>
      </c>
      <c r="U20" s="225"/>
      <c r="V20" s="291"/>
    </row>
    <row r="21" spans="1:22" ht="16" thickBot="1" x14ac:dyDescent="0.4">
      <c r="B21" s="41"/>
      <c r="C21" s="41"/>
      <c r="D21" s="41"/>
      <c r="E21" s="41"/>
      <c r="F21" s="41"/>
      <c r="G21" s="41"/>
      <c r="H21" s="41"/>
      <c r="I21" s="41"/>
      <c r="J21" s="41"/>
      <c r="K21" s="321" t="s">
        <v>306</v>
      </c>
      <c r="L21" s="322"/>
      <c r="M21" s="323"/>
      <c r="N21" s="222"/>
      <c r="O21" s="222" t="s">
        <v>89</v>
      </c>
      <c r="P21" s="222">
        <f>('Cenas aprēķins'!E23+'Cenas aprēķins'!E24+'Cenas aprēķins'!E25+'Cenas aprēķins'!E26+'Cenas aprēķins'!E27)*'Administrēšanas izmaksas'!$H$26</f>
        <v>0</v>
      </c>
      <c r="Q21" s="224">
        <f>IFERROR(('Cenas aprēķins'!F23+'Cenas aprēķins'!F24+'Cenas aprēķins'!F25+'Cenas aprēķins'!F26+'Cenas aprēķins'!F27)*'Administrēšanas izmaksas'!$H$26,"")</f>
        <v>0</v>
      </c>
      <c r="R21" s="228">
        <f>IFERROR(('Cenas aprēķins'!G23+'Cenas aprēķins'!G24+'Cenas aprēķins'!G25+'Cenas aprēķins'!G26+'Cenas aprēķins'!G27)*'Administrēšanas izmaksas'!$H$26,"")</f>
        <v>90.104400121973129</v>
      </c>
      <c r="S21" s="228">
        <f>IFERROR(('Cenas aprēķins'!H23+'Cenas aprēķins'!H24+'Cenas aprēķins'!H25+'Cenas aprēķins'!H26+'Cenas aprēķins'!H27)*'Administrēšanas izmaksas'!$H$26,"")</f>
        <v>0</v>
      </c>
      <c r="T21" s="228">
        <f>IFERROR(('Cenas aprēķins'!I23+'Cenas aprēķins'!I24+'Cenas aprēķins'!I25+'Cenas aprēķins'!I26+'Cenas aprēķins'!I27)*'Administrēšanas izmaksas'!$H$26,"")</f>
        <v>0</v>
      </c>
      <c r="U21" s="225"/>
      <c r="V21" s="291"/>
    </row>
    <row r="22" spans="1:22" ht="16" thickBot="1" x14ac:dyDescent="0.4">
      <c r="B22" s="41"/>
      <c r="C22" s="350" t="s">
        <v>89</v>
      </c>
      <c r="D22" s="351"/>
      <c r="E22" s="351"/>
      <c r="F22" s="351"/>
      <c r="G22" s="351"/>
      <c r="H22" s="351"/>
      <c r="I22" s="352"/>
      <c r="J22" s="41"/>
      <c r="K22" s="324"/>
      <c r="L22" s="325"/>
      <c r="M22" s="326"/>
      <c r="N22" s="222"/>
      <c r="O22" s="222" t="s">
        <v>90</v>
      </c>
      <c r="P22" s="224">
        <f>H31</f>
        <v>0</v>
      </c>
      <c r="Q22" s="224">
        <f t="shared" ref="Q22:T22" si="0">I31</f>
        <v>0</v>
      </c>
      <c r="R22" s="228">
        <f t="shared" si="0"/>
        <v>0</v>
      </c>
      <c r="S22" s="228">
        <f t="shared" si="0"/>
        <v>0</v>
      </c>
      <c r="T22" s="228">
        <f t="shared" si="0"/>
        <v>0</v>
      </c>
      <c r="U22" s="225"/>
      <c r="V22" s="291"/>
    </row>
    <row r="23" spans="1:22" ht="16" thickBot="1" x14ac:dyDescent="0.4">
      <c r="B23" s="41"/>
      <c r="C23" s="41"/>
      <c r="D23" s="41"/>
      <c r="E23" s="41"/>
      <c r="F23" s="41"/>
      <c r="G23" s="41"/>
      <c r="H23" s="41"/>
      <c r="I23" s="41"/>
      <c r="J23" s="41"/>
      <c r="K23" s="327"/>
      <c r="L23" s="328"/>
      <c r="M23" s="329"/>
      <c r="N23" s="222"/>
      <c r="O23" s="222" t="s">
        <v>236</v>
      </c>
      <c r="P23" s="222">
        <v>0</v>
      </c>
      <c r="Q23" s="222">
        <v>0</v>
      </c>
      <c r="R23" s="225">
        <v>0</v>
      </c>
      <c r="S23" s="225">
        <v>0</v>
      </c>
      <c r="T23" s="225">
        <v>0</v>
      </c>
      <c r="U23" s="225"/>
      <c r="V23" s="291"/>
    </row>
    <row r="24" spans="1:22" ht="17.5" x14ac:dyDescent="0.35">
      <c r="B24" s="92" t="s">
        <v>283</v>
      </c>
      <c r="C24" s="201"/>
      <c r="D24" s="201"/>
      <c r="E24" s="201"/>
      <c r="F24" s="201"/>
      <c r="G24" s="201"/>
      <c r="H24" s="201"/>
      <c r="I24" s="41"/>
      <c r="J24" s="41"/>
      <c r="K24" s="41"/>
      <c r="L24" s="41"/>
      <c r="M24" s="41"/>
      <c r="N24" s="222"/>
      <c r="O24" s="222"/>
      <c r="P24" s="222"/>
      <c r="Q24" s="222"/>
      <c r="R24" s="225"/>
      <c r="S24" s="225"/>
      <c r="T24" s="225"/>
      <c r="U24" s="225"/>
      <c r="V24" s="291"/>
    </row>
    <row r="25" spans="1:22" ht="16" thickBot="1" x14ac:dyDescent="0.4">
      <c r="B25" s="41"/>
      <c r="C25" s="41"/>
      <c r="D25" s="41"/>
      <c r="E25" s="41"/>
      <c r="F25" s="41"/>
      <c r="G25" s="41"/>
      <c r="H25" s="41"/>
      <c r="I25" s="41"/>
      <c r="J25" s="41"/>
      <c r="K25" s="41"/>
      <c r="L25" s="41"/>
      <c r="M25" s="290"/>
      <c r="N25" s="222"/>
      <c r="O25" s="302" t="s">
        <v>95</v>
      </c>
      <c r="P25" s="302" t="s">
        <v>96</v>
      </c>
      <c r="Q25" s="302" t="s">
        <v>97</v>
      </c>
      <c r="R25" s="302" t="s">
        <v>98</v>
      </c>
      <c r="S25" s="302" t="s">
        <v>99</v>
      </c>
      <c r="T25" s="225"/>
      <c r="U25" s="225"/>
      <c r="V25" s="291"/>
    </row>
    <row r="26" spans="1:22" ht="16" thickBot="1" x14ac:dyDescent="0.4">
      <c r="B26" s="41"/>
      <c r="C26" s="41"/>
      <c r="D26" s="41"/>
      <c r="E26" s="41"/>
      <c r="F26" s="41"/>
      <c r="G26" s="202" t="s">
        <v>285</v>
      </c>
      <c r="H26" s="258">
        <v>0.1</v>
      </c>
      <c r="I26" s="41"/>
      <c r="J26" s="41"/>
      <c r="K26" s="41"/>
      <c r="L26" s="41"/>
      <c r="M26" s="290"/>
      <c r="N26" s="222"/>
      <c r="O26" s="303">
        <f>'Cenas aprēķins'!E23+'Cenas aprēķins'!E24+'Cenas aprēķins'!E25+'Cenas aprēķins'!E26+'Cenas aprēķins'!E27</f>
        <v>0</v>
      </c>
      <c r="P26" s="303">
        <f>'Cenas aprēķins'!F23+'Cenas aprēķins'!F24+'Cenas aprēķins'!F25+'Cenas aprēķins'!F26+'Cenas aprēķins'!F27</f>
        <v>0</v>
      </c>
      <c r="Q26" s="303">
        <f>'Cenas aprēķins'!G23+'Cenas aprēķins'!G24+'Cenas aprēķins'!G25+'Cenas aprēķins'!G26+'Cenas aprēķins'!G27</f>
        <v>901.04400121973117</v>
      </c>
      <c r="R26" s="303">
        <f>'Cenas aprēķins'!H23+'Cenas aprēķins'!H24+'Cenas aprēķins'!H25+'Cenas aprēķins'!H26+'Cenas aprēķins'!H27</f>
        <v>0</v>
      </c>
      <c r="S26" s="303">
        <f>'Cenas aprēķins'!I23+'Cenas aprēķins'!I24+'Cenas aprēķins'!I25+'Cenas aprēķins'!I26+'Cenas aprēķins'!I27</f>
        <v>0</v>
      </c>
      <c r="T26" s="225"/>
      <c r="U26" s="225"/>
      <c r="V26" s="291"/>
    </row>
    <row r="27" spans="1:22" ht="15.5" x14ac:dyDescent="0.35">
      <c r="B27" s="41"/>
      <c r="C27" s="41"/>
      <c r="D27" s="41"/>
      <c r="E27" s="41"/>
      <c r="F27" s="41"/>
      <c r="G27" s="41"/>
      <c r="H27" s="41"/>
      <c r="I27" s="41"/>
      <c r="J27" s="41"/>
      <c r="K27" s="41"/>
      <c r="L27" s="41"/>
      <c r="M27" s="290"/>
      <c r="N27" s="222"/>
      <c r="O27" s="222"/>
      <c r="P27" s="222"/>
      <c r="Q27" s="222"/>
      <c r="R27" s="225"/>
      <c r="S27" s="225"/>
      <c r="T27" s="225"/>
      <c r="U27" s="225"/>
      <c r="V27" s="291"/>
    </row>
    <row r="28" spans="1:22" ht="17.5" x14ac:dyDescent="0.35">
      <c r="B28" s="92" t="s">
        <v>284</v>
      </c>
      <c r="C28" s="201"/>
      <c r="D28" s="201"/>
      <c r="E28" s="201"/>
      <c r="F28" s="201"/>
      <c r="G28" s="201"/>
      <c r="H28" s="201"/>
      <c r="I28" s="201"/>
      <c r="J28" s="41"/>
      <c r="K28" s="41"/>
      <c r="L28" s="41"/>
      <c r="M28" s="290"/>
      <c r="N28" s="222"/>
      <c r="O28" s="222"/>
      <c r="P28" s="222"/>
      <c r="Q28" s="222"/>
      <c r="R28" s="225"/>
      <c r="S28" s="225"/>
      <c r="T28" s="225"/>
      <c r="U28" s="225"/>
      <c r="V28" s="291"/>
    </row>
    <row r="29" spans="1:22" ht="18" thickBot="1" x14ac:dyDescent="0.4">
      <c r="B29" s="88"/>
      <c r="C29" s="41"/>
      <c r="D29" s="41"/>
      <c r="E29" s="41"/>
      <c r="F29" s="41"/>
      <c r="G29" s="41"/>
      <c r="H29" s="41"/>
      <c r="I29" s="41"/>
      <c r="J29" s="41"/>
      <c r="K29" s="41"/>
      <c r="L29" s="41"/>
      <c r="M29" s="290"/>
      <c r="N29" s="222"/>
      <c r="O29" s="222"/>
      <c r="P29" s="222"/>
      <c r="Q29" s="222"/>
      <c r="R29" s="225"/>
      <c r="S29" s="225"/>
      <c r="T29" s="225"/>
      <c r="U29" s="225"/>
      <c r="V29" s="291"/>
    </row>
    <row r="30" spans="1:22" ht="47" thickBot="1" x14ac:dyDescent="0.4">
      <c r="A30" s="249"/>
      <c r="B30" s="41"/>
      <c r="C30" s="41"/>
      <c r="D30" s="41"/>
      <c r="E30" s="41"/>
      <c r="F30" s="41"/>
      <c r="G30" s="41"/>
      <c r="H30" s="113" t="s">
        <v>95</v>
      </c>
      <c r="I30" s="235" t="s">
        <v>96</v>
      </c>
      <c r="J30" s="235" t="s">
        <v>97</v>
      </c>
      <c r="K30" s="235" t="s">
        <v>98</v>
      </c>
      <c r="L30" s="236" t="s">
        <v>99</v>
      </c>
      <c r="M30" s="290"/>
      <c r="N30" s="222"/>
      <c r="O30" s="222"/>
      <c r="P30" s="222"/>
      <c r="Q30" s="222"/>
      <c r="R30" s="225"/>
      <c r="S30" s="225"/>
      <c r="T30" s="225"/>
      <c r="U30" s="225"/>
      <c r="V30" s="291"/>
    </row>
    <row r="31" spans="1:22" ht="18" thickBot="1" x14ac:dyDescent="0.4">
      <c r="B31" s="41"/>
      <c r="C31" s="41"/>
      <c r="D31" s="41"/>
      <c r="E31" s="41"/>
      <c r="F31" s="41"/>
      <c r="G31" s="149" t="s">
        <v>107</v>
      </c>
      <c r="H31" s="62">
        <f>SUM(H38:H87)</f>
        <v>0</v>
      </c>
      <c r="I31" s="63">
        <f>SUM(I38:I87)</f>
        <v>0</v>
      </c>
      <c r="J31" s="63">
        <f>SUM(J38:J87)</f>
        <v>0</v>
      </c>
      <c r="K31" s="63">
        <f>SUM(K38:K87)</f>
        <v>0</v>
      </c>
      <c r="L31" s="64">
        <f>SUM(L38:L87)</f>
        <v>0</v>
      </c>
      <c r="M31" s="290"/>
      <c r="N31" s="290"/>
      <c r="O31" s="290"/>
      <c r="P31" s="290"/>
      <c r="Q31" s="290"/>
      <c r="R31" s="291"/>
      <c r="S31" s="291"/>
      <c r="T31" s="291"/>
      <c r="U31" s="291"/>
      <c r="V31" s="291"/>
    </row>
    <row r="32" spans="1:22" ht="16" thickBot="1" x14ac:dyDescent="0.4">
      <c r="B32" s="41"/>
      <c r="C32" s="41"/>
      <c r="D32" s="41"/>
      <c r="E32" s="41"/>
      <c r="F32" s="41"/>
      <c r="G32" s="41"/>
      <c r="H32" s="41"/>
      <c r="I32" s="41"/>
      <c r="J32" s="41"/>
      <c r="K32" s="41"/>
      <c r="L32" s="41"/>
      <c r="M32" s="290"/>
      <c r="N32" s="290"/>
      <c r="O32" s="290"/>
      <c r="P32" s="290"/>
      <c r="Q32" s="290"/>
      <c r="R32" s="291"/>
      <c r="S32" s="291"/>
      <c r="T32" s="291"/>
      <c r="U32" s="291"/>
      <c r="V32" s="291"/>
    </row>
    <row r="33" spans="2:22" s="251" customFormat="1" ht="46.5" x14ac:dyDescent="0.35">
      <c r="B33" s="375" t="s">
        <v>66</v>
      </c>
      <c r="C33" s="353" t="s">
        <v>91</v>
      </c>
      <c r="D33" s="353" t="s">
        <v>92</v>
      </c>
      <c r="E33" s="353" t="s">
        <v>93</v>
      </c>
      <c r="F33" s="353" t="s">
        <v>94</v>
      </c>
      <c r="G33" s="353" t="s">
        <v>75</v>
      </c>
      <c r="H33" s="141" t="s">
        <v>95</v>
      </c>
      <c r="I33" s="141" t="s">
        <v>96</v>
      </c>
      <c r="J33" s="141" t="s">
        <v>97</v>
      </c>
      <c r="K33" s="141" t="s">
        <v>98</v>
      </c>
      <c r="L33" s="250" t="s">
        <v>99</v>
      </c>
      <c r="M33" s="292"/>
      <c r="N33" s="292"/>
      <c r="O33" s="292"/>
      <c r="P33" s="292"/>
      <c r="Q33" s="292"/>
      <c r="R33" s="293"/>
      <c r="S33" s="293"/>
      <c r="T33" s="293"/>
      <c r="U33" s="293"/>
      <c r="V33" s="293"/>
    </row>
    <row r="34" spans="2:22" ht="16" thickBot="1" x14ac:dyDescent="0.4">
      <c r="B34" s="376"/>
      <c r="C34" s="354"/>
      <c r="D34" s="354"/>
      <c r="E34" s="354"/>
      <c r="F34" s="354"/>
      <c r="G34" s="354"/>
      <c r="H34" s="231">
        <v>1</v>
      </c>
      <c r="I34" s="231">
        <f>'Cenas aprēķins'!F21</f>
        <v>0</v>
      </c>
      <c r="J34" s="231">
        <f>'Cenas aprēķins'!G21</f>
        <v>24</v>
      </c>
      <c r="K34" s="231">
        <f>'Cenas aprēķins'!H21</f>
        <v>167</v>
      </c>
      <c r="L34" s="232">
        <f>'Cenas aprēķins'!I21</f>
        <v>0</v>
      </c>
      <c r="M34" s="41"/>
      <c r="N34" s="41"/>
      <c r="O34" s="290"/>
      <c r="P34" s="290"/>
      <c r="Q34" s="290"/>
      <c r="R34" s="291"/>
      <c r="S34" s="291"/>
      <c r="T34" s="291"/>
      <c r="U34" s="291"/>
      <c r="V34" s="291"/>
    </row>
    <row r="35" spans="2:22" ht="16" thickBot="1" x14ac:dyDescent="0.4">
      <c r="B35" s="252">
        <v>1</v>
      </c>
      <c r="C35" s="253">
        <v>2</v>
      </c>
      <c r="D35" s="253">
        <v>3</v>
      </c>
      <c r="E35" s="253">
        <v>4</v>
      </c>
      <c r="F35" s="253">
        <v>5</v>
      </c>
      <c r="G35" s="253">
        <v>6</v>
      </c>
      <c r="H35" s="253">
        <v>7</v>
      </c>
      <c r="I35" s="253">
        <v>8</v>
      </c>
      <c r="J35" s="253">
        <v>9</v>
      </c>
      <c r="K35" s="253">
        <v>10</v>
      </c>
      <c r="L35" s="254">
        <v>11</v>
      </c>
      <c r="M35" s="41"/>
      <c r="N35" s="41"/>
      <c r="O35" s="41"/>
      <c r="P35" s="41"/>
      <c r="Q35" s="41"/>
    </row>
    <row r="36" spans="2:22" ht="15" customHeight="1" outlineLevel="1" x14ac:dyDescent="0.35">
      <c r="B36" s="174">
        <v>0</v>
      </c>
      <c r="C36" s="175" t="s">
        <v>108</v>
      </c>
      <c r="D36" s="210" t="s">
        <v>109</v>
      </c>
      <c r="E36" s="307">
        <v>7.5</v>
      </c>
      <c r="F36" s="175">
        <v>3</v>
      </c>
      <c r="G36" s="61">
        <f>E36*F36</f>
        <v>22.5</v>
      </c>
      <c r="H36" s="61" t="str">
        <f>IF('Cenas aprēķins'!$E$22="Jā",IFERROR(ROUND($G36/'Vispārīgā informācija'!$F$41*'Administrēšanas izmaksas'!$H$34,2),""),"")</f>
        <v/>
      </c>
      <c r="I36" s="61" t="str">
        <f>IF('Cenas aprēķins'!$F$22="Jā",IFERROR(ROUND($G36/'Vispārīgā informācija'!$F$41*'Administrēšanas izmaksas'!$I$34,2),""),"")</f>
        <v/>
      </c>
      <c r="J36" s="61">
        <f>IF('Cenas aprēķins'!$G$22="Jā",IFERROR(ROUND($G36/'Vispārīgā informācija'!$F$41*'Administrēšanas izmaksas'!$J$34,2),""),"")</f>
        <v>3.23</v>
      </c>
      <c r="K36" s="61" t="str">
        <f>IF('Cenas aprēķins'!$H$22="Jā",IFERROR(ROUND($G36/'Vispārīgā informācija'!$F$41*'Administrēšanas izmaksas'!$K$34,2),""),"")</f>
        <v/>
      </c>
      <c r="L36" s="48" t="str">
        <f>IF('Cenas aprēķins'!$I$22="Jā",IFERROR(ROUND($G36/'Vispārīgā informācija'!$F$41*'Administrēšanas izmaksas'!$L$34,2),""),"")</f>
        <v/>
      </c>
      <c r="M36" s="41"/>
      <c r="N36" s="333" t="s">
        <v>286</v>
      </c>
      <c r="O36" s="334"/>
      <c r="P36" s="335"/>
      <c r="Q36" s="41"/>
    </row>
    <row r="37" spans="2:22" ht="15" customHeight="1" outlineLevel="1" x14ac:dyDescent="0.35">
      <c r="B37" s="255">
        <v>0</v>
      </c>
      <c r="C37" s="175" t="s">
        <v>234</v>
      </c>
      <c r="D37" s="210" t="s">
        <v>221</v>
      </c>
      <c r="E37" s="307">
        <v>1200</v>
      </c>
      <c r="F37" s="175">
        <v>1</v>
      </c>
      <c r="G37" s="61">
        <f t="shared" ref="G37:G87" si="1">E37*F37</f>
        <v>1200</v>
      </c>
      <c r="H37" s="61" t="str">
        <f>IF('Cenas aprēķins'!$E$22="Jā",IFERROR(ROUND($G37/'Vispārīgā informācija'!$F$41*'Administrēšanas izmaksas'!$H$34,2),""),"")</f>
        <v/>
      </c>
      <c r="I37" s="61" t="str">
        <f>IF('Cenas aprēķins'!$F$22="Jā",IFERROR(ROUND($G37/'Vispārīgā informācija'!$F$41*'Administrēšanas izmaksas'!$I$34,2),""),"")</f>
        <v/>
      </c>
      <c r="J37" s="61">
        <f>IF('Cenas aprēķins'!$G$22="Jā",IFERROR(ROUND($G37/'Vispārīgā informācija'!$F$41*'Administrēšanas izmaksas'!$J$34,2),""),"")</f>
        <v>172.46</v>
      </c>
      <c r="K37" s="61" t="str">
        <f>IF('Cenas aprēķins'!$H$22="Jā",IFERROR(ROUND($G37/'Vispārīgā informācija'!$F$41*'Administrēšanas izmaksas'!$K$34,2),""),"")</f>
        <v/>
      </c>
      <c r="L37" s="48" t="str">
        <f>IF('Cenas aprēķins'!$I$22="Jā",IFERROR(ROUND($G37/'Vispārīgā informācija'!$F$41*'Administrēšanas izmaksas'!$L$34,2),""),"")</f>
        <v/>
      </c>
      <c r="M37" s="41"/>
      <c r="N37" s="336"/>
      <c r="O37" s="337"/>
      <c r="P37" s="338"/>
      <c r="Q37" s="41"/>
    </row>
    <row r="38" spans="2:22" ht="15" customHeight="1" outlineLevel="1" x14ac:dyDescent="0.35">
      <c r="B38" s="110">
        <v>1</v>
      </c>
      <c r="C38" s="184"/>
      <c r="D38" s="220"/>
      <c r="E38" s="308"/>
      <c r="F38" s="184"/>
      <c r="G38" s="57">
        <f t="shared" si="1"/>
        <v>0</v>
      </c>
      <c r="H38" s="31" t="str">
        <f>IF('Cenas aprēķins'!$E$22="Jā",IFERROR(ROUND($G38/'Vispārīgā informācija'!$F$41*'Administrēšanas izmaksas'!$H$34,2),""),"")</f>
        <v/>
      </c>
      <c r="I38" s="31" t="str">
        <f>IF('Cenas aprēķins'!$F$22="Jā",IFERROR(ROUND($G38/'Vispārīgā informācija'!$F$41*'Administrēšanas izmaksas'!$I$34,2),""),"")</f>
        <v/>
      </c>
      <c r="J38" s="31">
        <f>IF('Cenas aprēķins'!$G$22="Jā",IFERROR(ROUND($G38/'Vispārīgā informācija'!$F$41*'Administrēšanas izmaksas'!$J$34,2),""),"")</f>
        <v>0</v>
      </c>
      <c r="K38" s="31" t="str">
        <f>IF('Cenas aprēķins'!$H$22="Jā",IFERROR(ROUND($G38/'Vispārīgā informācija'!$F$41*'Administrēšanas izmaksas'!$K$34,2),""),"")</f>
        <v/>
      </c>
      <c r="L38" s="32" t="str">
        <f>IF('Cenas aprēķins'!$I$22="Jā",IFERROR(ROUND($G38/'Vispārīgā informācija'!$F$41*'Administrēšanas izmaksas'!$L$34,2),""),"")</f>
        <v/>
      </c>
      <c r="M38" s="41"/>
      <c r="N38" s="336"/>
      <c r="O38" s="337"/>
      <c r="P38" s="338"/>
      <c r="Q38" s="41"/>
    </row>
    <row r="39" spans="2:22" ht="15" customHeight="1" outlineLevel="1" x14ac:dyDescent="0.35">
      <c r="B39" s="110">
        <v>2</v>
      </c>
      <c r="C39" s="184"/>
      <c r="D39" s="220"/>
      <c r="E39" s="308"/>
      <c r="F39" s="184"/>
      <c r="G39" s="57">
        <f t="shared" si="1"/>
        <v>0</v>
      </c>
      <c r="H39" s="31" t="str">
        <f>IF('Cenas aprēķins'!$E$22="Jā",IFERROR(ROUND($G39/'Vispārīgā informācija'!$F$41*'Administrēšanas izmaksas'!$H$34,2),""),"")</f>
        <v/>
      </c>
      <c r="I39" s="31" t="str">
        <f>IF('Cenas aprēķins'!$F$22="Jā",IFERROR(ROUND($G39/'Vispārīgā informācija'!$F$41*'Administrēšanas izmaksas'!$I$34,2),""),"")</f>
        <v/>
      </c>
      <c r="J39" s="31">
        <f>IF('Cenas aprēķins'!$G$22="Jā",IFERROR(ROUND($G39/'Vispārīgā informācija'!$F$41*'Administrēšanas izmaksas'!$J$34,2),""),"")</f>
        <v>0</v>
      </c>
      <c r="K39" s="31" t="str">
        <f>IF('Cenas aprēķins'!$H$22="Jā",IFERROR(ROUND($G39/'Vispārīgā informācija'!$F$41*'Administrēšanas izmaksas'!$K$34,2),""),"")</f>
        <v/>
      </c>
      <c r="L39" s="32" t="str">
        <f>IF('Cenas aprēķins'!$I$22="Jā",IFERROR(ROUND($G39/'Vispārīgā informācija'!$F$41*'Administrēšanas izmaksas'!$L$34,2),""),"")</f>
        <v/>
      </c>
      <c r="M39" s="41"/>
      <c r="N39" s="336"/>
      <c r="O39" s="337"/>
      <c r="P39" s="338"/>
      <c r="Q39" s="41"/>
    </row>
    <row r="40" spans="2:22" ht="15" customHeight="1" outlineLevel="1" x14ac:dyDescent="0.35">
      <c r="B40" s="110">
        <v>3</v>
      </c>
      <c r="C40" s="184"/>
      <c r="D40" s="220"/>
      <c r="E40" s="308"/>
      <c r="F40" s="184"/>
      <c r="G40" s="57">
        <f t="shared" si="1"/>
        <v>0</v>
      </c>
      <c r="H40" s="31" t="str">
        <f>IF('Cenas aprēķins'!$E$22="Jā",IFERROR(ROUND($G40/'Vispārīgā informācija'!$F$41*'Administrēšanas izmaksas'!$H$34,2),""),"")</f>
        <v/>
      </c>
      <c r="I40" s="31" t="str">
        <f>IF('Cenas aprēķins'!$F$22="Jā",IFERROR(ROUND($G40/'Vispārīgā informācija'!$F$41*'Administrēšanas izmaksas'!$I$34,2),""),"")</f>
        <v/>
      </c>
      <c r="J40" s="31">
        <f>IF('Cenas aprēķins'!$G$22="Jā",IFERROR(ROUND($G40/'Vispārīgā informācija'!$F$41*'Administrēšanas izmaksas'!$J$34,2),""),"")</f>
        <v>0</v>
      </c>
      <c r="K40" s="31" t="str">
        <f>IF('Cenas aprēķins'!$H$22="Jā",IFERROR(ROUND($G40/'Vispārīgā informācija'!$F$41*'Administrēšanas izmaksas'!$K$34,2),""),"")</f>
        <v/>
      </c>
      <c r="L40" s="32" t="str">
        <f>IF('Cenas aprēķins'!$I$22="Jā",IFERROR(ROUND($G40/'Vispārīgā informācija'!$F$41*'Administrēšanas izmaksas'!$L$34,2),""),"")</f>
        <v/>
      </c>
      <c r="M40" s="41"/>
      <c r="N40" s="336"/>
      <c r="O40" s="337"/>
      <c r="P40" s="338"/>
      <c r="Q40" s="41"/>
    </row>
    <row r="41" spans="2:22" ht="15" customHeight="1" outlineLevel="1" x14ac:dyDescent="0.35">
      <c r="B41" s="110">
        <v>4</v>
      </c>
      <c r="C41" s="184"/>
      <c r="D41" s="220"/>
      <c r="E41" s="308"/>
      <c r="F41" s="184"/>
      <c r="G41" s="57">
        <f t="shared" si="1"/>
        <v>0</v>
      </c>
      <c r="H41" s="31" t="str">
        <f>IF('Cenas aprēķins'!$E$22="Jā",IFERROR(ROUND($G41/'Vispārīgā informācija'!$F$41*'Administrēšanas izmaksas'!$H$34,2),""),"")</f>
        <v/>
      </c>
      <c r="I41" s="31" t="str">
        <f>IF('Cenas aprēķins'!$F$22="Jā",IFERROR(ROUND($G41/'Vispārīgā informācija'!$F$41*'Administrēšanas izmaksas'!$I$34,2),""),"")</f>
        <v/>
      </c>
      <c r="J41" s="31">
        <f>IF('Cenas aprēķins'!$G$22="Jā",IFERROR(ROUND($G41/'Vispārīgā informācija'!$F$41*'Administrēšanas izmaksas'!$J$34,2),""),"")</f>
        <v>0</v>
      </c>
      <c r="K41" s="31" t="str">
        <f>IF('Cenas aprēķins'!$H$22="Jā",IFERROR(ROUND($G41/'Vispārīgā informācija'!$F$41*'Administrēšanas izmaksas'!$K$34,2),""),"")</f>
        <v/>
      </c>
      <c r="L41" s="32" t="str">
        <f>IF('Cenas aprēķins'!$I$22="Jā",IFERROR(ROUND($G41/'Vispārīgā informācija'!$F$41*'Administrēšanas izmaksas'!$L$34,2),""),"")</f>
        <v/>
      </c>
      <c r="M41" s="41"/>
      <c r="N41" s="336"/>
      <c r="O41" s="337"/>
      <c r="P41" s="338"/>
      <c r="Q41" s="41"/>
    </row>
    <row r="42" spans="2:22" ht="15" customHeight="1" outlineLevel="1" x14ac:dyDescent="0.35">
      <c r="B42" s="110">
        <v>5</v>
      </c>
      <c r="C42" s="184"/>
      <c r="D42" s="220"/>
      <c r="E42" s="308"/>
      <c r="F42" s="184"/>
      <c r="G42" s="57">
        <f t="shared" si="1"/>
        <v>0</v>
      </c>
      <c r="H42" s="31" t="str">
        <f>IF('Cenas aprēķins'!$E$22="Jā",IFERROR(ROUND($G42/'Vispārīgā informācija'!$F$41*'Administrēšanas izmaksas'!$H$34,2),""),"")</f>
        <v/>
      </c>
      <c r="I42" s="31" t="str">
        <f>IF('Cenas aprēķins'!$F$22="Jā",IFERROR(ROUND($G42/'Vispārīgā informācija'!$F$41*'Administrēšanas izmaksas'!$I$34,2),""),"")</f>
        <v/>
      </c>
      <c r="J42" s="31">
        <f>IF('Cenas aprēķins'!$G$22="Jā",IFERROR(ROUND($G42/'Vispārīgā informācija'!$F$41*'Administrēšanas izmaksas'!$J$34,2),""),"")</f>
        <v>0</v>
      </c>
      <c r="K42" s="31" t="str">
        <f>IF('Cenas aprēķins'!$H$22="Jā",IFERROR(ROUND($G42/'Vispārīgā informācija'!$F$41*'Administrēšanas izmaksas'!$K$34,2),""),"")</f>
        <v/>
      </c>
      <c r="L42" s="32" t="str">
        <f>IF('Cenas aprēķins'!$I$22="Jā",IFERROR(ROUND($G42/'Vispārīgā informācija'!$F$41*'Administrēšanas izmaksas'!$L$34,2),""),"")</f>
        <v/>
      </c>
      <c r="M42" s="41"/>
      <c r="N42" s="336"/>
      <c r="O42" s="337"/>
      <c r="P42" s="338"/>
      <c r="Q42" s="41"/>
    </row>
    <row r="43" spans="2:22" ht="15" customHeight="1" outlineLevel="1" x14ac:dyDescent="0.35">
      <c r="B43" s="110">
        <v>6</v>
      </c>
      <c r="C43" s="184"/>
      <c r="D43" s="220"/>
      <c r="E43" s="308"/>
      <c r="F43" s="184"/>
      <c r="G43" s="57">
        <f t="shared" si="1"/>
        <v>0</v>
      </c>
      <c r="H43" s="31" t="str">
        <f>IF('Cenas aprēķins'!$E$22="Jā",IFERROR(ROUND($G43/'Vispārīgā informācija'!$F$41*'Administrēšanas izmaksas'!$H$34,2),""),"")</f>
        <v/>
      </c>
      <c r="I43" s="31" t="str">
        <f>IF('Cenas aprēķins'!$F$22="Jā",IFERROR(ROUND($G43/'Vispārīgā informācija'!$F$41*'Administrēšanas izmaksas'!$I$34,2),""),"")</f>
        <v/>
      </c>
      <c r="J43" s="31">
        <f>IF('Cenas aprēķins'!$G$22="Jā",IFERROR(ROUND($G43/'Vispārīgā informācija'!$F$41*'Administrēšanas izmaksas'!$J$34,2),""),"")</f>
        <v>0</v>
      </c>
      <c r="K43" s="31" t="str">
        <f>IF('Cenas aprēķins'!$H$22="Jā",IFERROR(ROUND($G43/'Vispārīgā informācija'!$F$41*'Administrēšanas izmaksas'!$K$34,2),""),"")</f>
        <v/>
      </c>
      <c r="L43" s="32" t="str">
        <f>IF('Cenas aprēķins'!$I$22="Jā",IFERROR(ROUND($G43/'Vispārīgā informācija'!$F$41*'Administrēšanas izmaksas'!$L$34,2),""),"")</f>
        <v/>
      </c>
      <c r="M43" s="41"/>
      <c r="N43" s="336"/>
      <c r="O43" s="337"/>
      <c r="P43" s="338"/>
      <c r="Q43" s="41"/>
    </row>
    <row r="44" spans="2:22" ht="15" customHeight="1" outlineLevel="1" x14ac:dyDescent="0.35">
      <c r="B44" s="110">
        <v>7</v>
      </c>
      <c r="C44" s="184"/>
      <c r="D44" s="220"/>
      <c r="E44" s="308"/>
      <c r="F44" s="184"/>
      <c r="G44" s="57">
        <f t="shared" si="1"/>
        <v>0</v>
      </c>
      <c r="H44" s="31" t="str">
        <f>IF('Cenas aprēķins'!$E$22="Jā",IFERROR(ROUND($G44/'Vispārīgā informācija'!$F$41*'Administrēšanas izmaksas'!$H$34,2),""),"")</f>
        <v/>
      </c>
      <c r="I44" s="31" t="str">
        <f>IF('Cenas aprēķins'!$F$22="Jā",IFERROR(ROUND($G44/'Vispārīgā informācija'!$F$41*'Administrēšanas izmaksas'!$I$34,2),""),"")</f>
        <v/>
      </c>
      <c r="J44" s="31">
        <f>IF('Cenas aprēķins'!$G$22="Jā",IFERROR(ROUND($G44/'Vispārīgā informācija'!$F$41*'Administrēšanas izmaksas'!$J$34,2),""),"")</f>
        <v>0</v>
      </c>
      <c r="K44" s="31" t="str">
        <f>IF('Cenas aprēķins'!$H$22="Jā",IFERROR(ROUND($G44/'Vispārīgā informācija'!$F$41*'Administrēšanas izmaksas'!$K$34,2),""),"")</f>
        <v/>
      </c>
      <c r="L44" s="32" t="str">
        <f>IF('Cenas aprēķins'!$I$22="Jā",IFERROR(ROUND($G44/'Vispārīgā informācija'!$F$41*'Administrēšanas izmaksas'!$L$34,2),""),"")</f>
        <v/>
      </c>
      <c r="M44" s="41"/>
      <c r="N44" s="336"/>
      <c r="O44" s="337"/>
      <c r="P44" s="338"/>
      <c r="Q44" s="41"/>
    </row>
    <row r="45" spans="2:22" ht="15" customHeight="1" outlineLevel="1" x14ac:dyDescent="0.35">
      <c r="B45" s="110">
        <v>8</v>
      </c>
      <c r="C45" s="184"/>
      <c r="D45" s="220"/>
      <c r="E45" s="308"/>
      <c r="F45" s="184"/>
      <c r="G45" s="57">
        <f t="shared" si="1"/>
        <v>0</v>
      </c>
      <c r="H45" s="31" t="str">
        <f>IF('Cenas aprēķins'!$E$22="Jā",IFERROR(ROUND($G45/'Vispārīgā informācija'!$F$41*'Administrēšanas izmaksas'!$H$34,2),""),"")</f>
        <v/>
      </c>
      <c r="I45" s="31" t="str">
        <f>IF('Cenas aprēķins'!$F$22="Jā",IFERROR(ROUND($G45/'Vispārīgā informācija'!$F$41*'Administrēšanas izmaksas'!$I$34,2),""),"")</f>
        <v/>
      </c>
      <c r="J45" s="31">
        <f>IF('Cenas aprēķins'!$G$22="Jā",IFERROR(ROUND($G45/'Vispārīgā informācija'!$F$41*'Administrēšanas izmaksas'!$J$34,2),""),"")</f>
        <v>0</v>
      </c>
      <c r="K45" s="31" t="str">
        <f>IF('Cenas aprēķins'!$H$22="Jā",IFERROR(ROUND($G45/'Vispārīgā informācija'!$F$41*'Administrēšanas izmaksas'!$K$34,2),""),"")</f>
        <v/>
      </c>
      <c r="L45" s="32" t="str">
        <f>IF('Cenas aprēķins'!$I$22="Jā",IFERROR(ROUND($G45/'Vispārīgā informācija'!$F$41*'Administrēšanas izmaksas'!$L$34,2),""),"")</f>
        <v/>
      </c>
      <c r="M45" s="41"/>
      <c r="N45" s="336"/>
      <c r="O45" s="337"/>
      <c r="P45" s="338"/>
      <c r="Q45" s="41"/>
    </row>
    <row r="46" spans="2:22" ht="15" customHeight="1" outlineLevel="1" x14ac:dyDescent="0.35">
      <c r="B46" s="110">
        <v>9</v>
      </c>
      <c r="C46" s="184"/>
      <c r="D46" s="220"/>
      <c r="E46" s="308"/>
      <c r="F46" s="184"/>
      <c r="G46" s="57">
        <f t="shared" si="1"/>
        <v>0</v>
      </c>
      <c r="H46" s="31" t="str">
        <f>IF('Cenas aprēķins'!$E$22="Jā",IFERROR(ROUND($G46/'Vispārīgā informācija'!$F$41*'Administrēšanas izmaksas'!$H$34,2),""),"")</f>
        <v/>
      </c>
      <c r="I46" s="31" t="str">
        <f>IF('Cenas aprēķins'!$F$22="Jā",IFERROR(ROUND($G46/'Vispārīgā informācija'!$F$41*'Administrēšanas izmaksas'!$I$34,2),""),"")</f>
        <v/>
      </c>
      <c r="J46" s="31">
        <f>IF('Cenas aprēķins'!$G$22="Jā",IFERROR(ROUND($G46/'Vispārīgā informācija'!$F$41*'Administrēšanas izmaksas'!$J$34,2),""),"")</f>
        <v>0</v>
      </c>
      <c r="K46" s="31" t="str">
        <f>IF('Cenas aprēķins'!$H$22="Jā",IFERROR(ROUND($G46/'Vispārīgā informācija'!$F$41*'Administrēšanas izmaksas'!$K$34,2),""),"")</f>
        <v/>
      </c>
      <c r="L46" s="32" t="str">
        <f>IF('Cenas aprēķins'!$I$22="Jā",IFERROR(ROUND($G46/'Vispārīgā informācija'!$F$41*'Administrēšanas izmaksas'!$L$34,2),""),"")</f>
        <v/>
      </c>
      <c r="M46" s="41"/>
      <c r="N46" s="336"/>
      <c r="O46" s="337"/>
      <c r="P46" s="338"/>
      <c r="Q46" s="41"/>
    </row>
    <row r="47" spans="2:22" ht="15" customHeight="1" outlineLevel="1" x14ac:dyDescent="0.35">
      <c r="B47" s="110">
        <v>10</v>
      </c>
      <c r="C47" s="184"/>
      <c r="D47" s="220"/>
      <c r="E47" s="308"/>
      <c r="F47" s="184"/>
      <c r="G47" s="57">
        <f t="shared" si="1"/>
        <v>0</v>
      </c>
      <c r="H47" s="31" t="str">
        <f>IF('Cenas aprēķins'!$E$22="Jā",IFERROR(ROUND($G47/'Vispārīgā informācija'!$F$41*'Administrēšanas izmaksas'!$H$34,2),""),"")</f>
        <v/>
      </c>
      <c r="I47" s="31" t="str">
        <f>IF('Cenas aprēķins'!$F$22="Jā",IFERROR(ROUND($G47/'Vispārīgā informācija'!$F$41*'Administrēšanas izmaksas'!$I$34,2),""),"")</f>
        <v/>
      </c>
      <c r="J47" s="31">
        <f>IF('Cenas aprēķins'!$G$22="Jā",IFERROR(ROUND($G47/'Vispārīgā informācija'!$F$41*'Administrēšanas izmaksas'!$J$34,2),""),"")</f>
        <v>0</v>
      </c>
      <c r="K47" s="31" t="str">
        <f>IF('Cenas aprēķins'!$H$22="Jā",IFERROR(ROUND($G47/'Vispārīgā informācija'!$F$41*'Administrēšanas izmaksas'!$K$34,2),""),"")</f>
        <v/>
      </c>
      <c r="L47" s="32" t="str">
        <f>IF('Cenas aprēķins'!$I$22="Jā",IFERROR(ROUND($G47/'Vispārīgā informācija'!$F$41*'Administrēšanas izmaksas'!$L$34,2),""),"")</f>
        <v/>
      </c>
      <c r="M47" s="41"/>
      <c r="N47" s="336"/>
      <c r="O47" s="337"/>
      <c r="P47" s="338"/>
      <c r="Q47" s="41"/>
    </row>
    <row r="48" spans="2:22" ht="15" customHeight="1" outlineLevel="2" x14ac:dyDescent="0.35">
      <c r="B48" s="110">
        <v>11</v>
      </c>
      <c r="C48" s="184"/>
      <c r="D48" s="220"/>
      <c r="E48" s="308"/>
      <c r="F48" s="184"/>
      <c r="G48" s="57">
        <f t="shared" si="1"/>
        <v>0</v>
      </c>
      <c r="H48" s="31" t="str">
        <f>IF('Cenas aprēķins'!$E$22="Jā",IFERROR(ROUND($G48/'Vispārīgā informācija'!$F$41*'Administrēšanas izmaksas'!$H$34,2),""),"")</f>
        <v/>
      </c>
      <c r="I48" s="31" t="str">
        <f>IF('Cenas aprēķins'!$F$22="Jā",IFERROR(ROUND($G48/'Vispārīgā informācija'!$F$41*'Administrēšanas izmaksas'!$I$34,2),""),"")</f>
        <v/>
      </c>
      <c r="J48" s="31">
        <f>IF('Cenas aprēķins'!$G$22="Jā",IFERROR(ROUND($G48/'Vispārīgā informācija'!$F$41*'Administrēšanas izmaksas'!$J$34,2),""),"")</f>
        <v>0</v>
      </c>
      <c r="K48" s="31" t="str">
        <f>IF('Cenas aprēķins'!$H$22="Jā",IFERROR(ROUND($G48/'Vispārīgā informācija'!$F$41*'Administrēšanas izmaksas'!$K$34,2),""),"")</f>
        <v/>
      </c>
      <c r="L48" s="32" t="str">
        <f>IF('Cenas aprēķins'!$I$22="Jā",IFERROR(ROUND($G48/'Vispārīgā informācija'!$F$41*'Administrēšanas izmaksas'!$L$34,2),""),"")</f>
        <v/>
      </c>
      <c r="M48" s="41"/>
      <c r="N48" s="336"/>
      <c r="O48" s="337"/>
      <c r="P48" s="338"/>
      <c r="Q48" s="41"/>
    </row>
    <row r="49" spans="2:17" ht="15" customHeight="1" outlineLevel="2" x14ac:dyDescent="0.35">
      <c r="B49" s="110">
        <v>12</v>
      </c>
      <c r="C49" s="184"/>
      <c r="D49" s="220"/>
      <c r="E49" s="308"/>
      <c r="F49" s="184"/>
      <c r="G49" s="57">
        <f t="shared" si="1"/>
        <v>0</v>
      </c>
      <c r="H49" s="31" t="str">
        <f>IF('Cenas aprēķins'!$E$22="Jā",IFERROR(ROUND($G49/'Vispārīgā informācija'!$F$41*'Administrēšanas izmaksas'!$H$34,2),""),"")</f>
        <v/>
      </c>
      <c r="I49" s="31" t="str">
        <f>IF('Cenas aprēķins'!$F$22="Jā",IFERROR(ROUND($G49/'Vispārīgā informācija'!$F$41*'Administrēšanas izmaksas'!$I$34,2),""),"")</f>
        <v/>
      </c>
      <c r="J49" s="31">
        <f>IF('Cenas aprēķins'!$G$22="Jā",IFERROR(ROUND($G49/'Vispārīgā informācija'!$F$41*'Administrēšanas izmaksas'!$J$34,2),""),"")</f>
        <v>0</v>
      </c>
      <c r="K49" s="31" t="str">
        <f>IF('Cenas aprēķins'!$H$22="Jā",IFERROR(ROUND($G49/'Vispārīgā informācija'!$F$41*'Administrēšanas izmaksas'!$K$34,2),""),"")</f>
        <v/>
      </c>
      <c r="L49" s="32" t="str">
        <f>IF('Cenas aprēķins'!$I$22="Jā",IFERROR(ROUND($G49/'Vispārīgā informācija'!$F$41*'Administrēšanas izmaksas'!$L$34,2),""),"")</f>
        <v/>
      </c>
      <c r="M49" s="41"/>
      <c r="N49" s="336"/>
      <c r="O49" s="337"/>
      <c r="P49" s="338"/>
      <c r="Q49" s="41"/>
    </row>
    <row r="50" spans="2:17" ht="15" customHeight="1" outlineLevel="2" x14ac:dyDescent="0.35">
      <c r="B50" s="110">
        <v>13</v>
      </c>
      <c r="C50" s="184"/>
      <c r="D50" s="220"/>
      <c r="E50" s="308"/>
      <c r="F50" s="184"/>
      <c r="G50" s="57">
        <f t="shared" si="1"/>
        <v>0</v>
      </c>
      <c r="H50" s="31" t="str">
        <f>IF('Cenas aprēķins'!$E$22="Jā",IFERROR(ROUND($G50/'Vispārīgā informācija'!$F$41*'Administrēšanas izmaksas'!$H$34,2),""),"")</f>
        <v/>
      </c>
      <c r="I50" s="31" t="str">
        <f>IF('Cenas aprēķins'!$F$22="Jā",IFERROR(ROUND($G50/'Vispārīgā informācija'!$F$41*'Administrēšanas izmaksas'!$I$34,2),""),"")</f>
        <v/>
      </c>
      <c r="J50" s="31">
        <f>IF('Cenas aprēķins'!$G$22="Jā",IFERROR(ROUND($G50/'Vispārīgā informācija'!$F$41*'Administrēšanas izmaksas'!$J$34,2),""),"")</f>
        <v>0</v>
      </c>
      <c r="K50" s="31" t="str">
        <f>IF('Cenas aprēķins'!$H$22="Jā",IFERROR(ROUND($G50/'Vispārīgā informācija'!$F$41*'Administrēšanas izmaksas'!$K$34,2),""),"")</f>
        <v/>
      </c>
      <c r="L50" s="32" t="str">
        <f>IF('Cenas aprēķins'!$I$22="Jā",IFERROR(ROUND($G50/'Vispārīgā informācija'!$F$41*'Administrēšanas izmaksas'!$L$34,2),""),"")</f>
        <v/>
      </c>
      <c r="M50" s="41"/>
      <c r="N50" s="336"/>
      <c r="O50" s="337"/>
      <c r="P50" s="338"/>
      <c r="Q50" s="41"/>
    </row>
    <row r="51" spans="2:17" ht="15" customHeight="1" outlineLevel="2" x14ac:dyDescent="0.35">
      <c r="B51" s="110">
        <v>14</v>
      </c>
      <c r="C51" s="184"/>
      <c r="D51" s="220"/>
      <c r="E51" s="308"/>
      <c r="F51" s="184"/>
      <c r="G51" s="57">
        <f t="shared" si="1"/>
        <v>0</v>
      </c>
      <c r="H51" s="31" t="str">
        <f>IF('Cenas aprēķins'!$E$22="Jā",IFERROR(ROUND($G51/'Vispārīgā informācija'!$F$41*'Administrēšanas izmaksas'!$H$34,2),""),"")</f>
        <v/>
      </c>
      <c r="I51" s="31" t="str">
        <f>IF('Cenas aprēķins'!$F$22="Jā",IFERROR(ROUND($G51/'Vispārīgā informācija'!$F$41*'Administrēšanas izmaksas'!$I$34,2),""),"")</f>
        <v/>
      </c>
      <c r="J51" s="31">
        <f>IF('Cenas aprēķins'!$G$22="Jā",IFERROR(ROUND($G51/'Vispārīgā informācija'!$F$41*'Administrēšanas izmaksas'!$J$34,2),""),"")</f>
        <v>0</v>
      </c>
      <c r="K51" s="31" t="str">
        <f>IF('Cenas aprēķins'!$H$22="Jā",IFERROR(ROUND($G51/'Vispārīgā informācija'!$F$41*'Administrēšanas izmaksas'!$K$34,2),""),"")</f>
        <v/>
      </c>
      <c r="L51" s="32" t="str">
        <f>IF('Cenas aprēķins'!$I$22="Jā",IFERROR(ROUND($G51/'Vispārīgā informācija'!$F$41*'Administrēšanas izmaksas'!$L$34,2),""),"")</f>
        <v/>
      </c>
      <c r="M51" s="41"/>
      <c r="N51" s="336"/>
      <c r="O51" s="337"/>
      <c r="P51" s="338"/>
      <c r="Q51" s="41"/>
    </row>
    <row r="52" spans="2:17" ht="15" customHeight="1" outlineLevel="2" thickBot="1" x14ac:dyDescent="0.4">
      <c r="B52" s="110">
        <v>15</v>
      </c>
      <c r="C52" s="184"/>
      <c r="D52" s="220"/>
      <c r="E52" s="308"/>
      <c r="F52" s="184"/>
      <c r="G52" s="57">
        <f t="shared" si="1"/>
        <v>0</v>
      </c>
      <c r="H52" s="31" t="str">
        <f>IF('Cenas aprēķins'!$E$22="Jā",IFERROR(ROUND($G52/'Vispārīgā informācija'!$F$41*'Administrēšanas izmaksas'!$H$34,2),""),"")</f>
        <v/>
      </c>
      <c r="I52" s="31" t="str">
        <f>IF('Cenas aprēķins'!$F$22="Jā",IFERROR(ROUND($G52/'Vispārīgā informācija'!$F$41*'Administrēšanas izmaksas'!$I$34,2),""),"")</f>
        <v/>
      </c>
      <c r="J52" s="31">
        <f>IF('Cenas aprēķins'!$G$22="Jā",IFERROR(ROUND($G52/'Vispārīgā informācija'!$F$41*'Administrēšanas izmaksas'!$J$34,2),""),"")</f>
        <v>0</v>
      </c>
      <c r="K52" s="31" t="str">
        <f>IF('Cenas aprēķins'!$H$22="Jā",IFERROR(ROUND($G52/'Vispārīgā informācija'!$F$41*'Administrēšanas izmaksas'!$K$34,2),""),"")</f>
        <v/>
      </c>
      <c r="L52" s="32" t="str">
        <f>IF('Cenas aprēķins'!$I$22="Jā",IFERROR(ROUND($G52/'Vispārīgā informācija'!$F$41*'Administrēšanas izmaksas'!$L$34,2),""),"")</f>
        <v/>
      </c>
      <c r="M52" s="41"/>
      <c r="N52" s="339"/>
      <c r="O52" s="340"/>
      <c r="P52" s="341"/>
      <c r="Q52" s="41"/>
    </row>
    <row r="53" spans="2:17" ht="15.5" outlineLevel="2" x14ac:dyDescent="0.35">
      <c r="B53" s="110">
        <v>16</v>
      </c>
      <c r="C53" s="184"/>
      <c r="D53" s="220"/>
      <c r="E53" s="308"/>
      <c r="F53" s="184"/>
      <c r="G53" s="57">
        <f t="shared" si="1"/>
        <v>0</v>
      </c>
      <c r="H53" s="31" t="str">
        <f>IF('Cenas aprēķins'!$E$22="Jā",IFERROR(ROUND($G53/'Vispārīgā informācija'!$F$41*'Administrēšanas izmaksas'!$H$34,2),""),"")</f>
        <v/>
      </c>
      <c r="I53" s="31" t="str">
        <f>IF('Cenas aprēķins'!$F$22="Jā",IFERROR(ROUND($G53/'Vispārīgā informācija'!$F$41*'Administrēšanas izmaksas'!$I$34,2),""),"")</f>
        <v/>
      </c>
      <c r="J53" s="31">
        <f>IF('Cenas aprēķins'!$G$22="Jā",IFERROR(ROUND($G53/'Vispārīgā informācija'!$F$41*'Administrēšanas izmaksas'!$J$34,2),""),"")</f>
        <v>0</v>
      </c>
      <c r="K53" s="31" t="str">
        <f>IF('Cenas aprēķins'!$H$22="Jā",IFERROR(ROUND($G53/'Vispārīgā informācija'!$F$41*'Administrēšanas izmaksas'!$K$34,2),""),"")</f>
        <v/>
      </c>
      <c r="L53" s="32" t="str">
        <f>IF('Cenas aprēķins'!$I$22="Jā",IFERROR(ROUND($G53/'Vispārīgā informācija'!$F$41*'Administrēšanas izmaksas'!$L$34,2),""),"")</f>
        <v/>
      </c>
      <c r="M53" s="41"/>
      <c r="N53" s="41"/>
      <c r="O53" s="41"/>
      <c r="P53" s="41"/>
      <c r="Q53" s="41"/>
    </row>
    <row r="54" spans="2:17" ht="15.5" outlineLevel="2" x14ac:dyDescent="0.35">
      <c r="B54" s="110">
        <v>17</v>
      </c>
      <c r="C54" s="184"/>
      <c r="D54" s="220"/>
      <c r="E54" s="308"/>
      <c r="F54" s="184"/>
      <c r="G54" s="57">
        <f t="shared" si="1"/>
        <v>0</v>
      </c>
      <c r="H54" s="31" t="str">
        <f>IF('Cenas aprēķins'!$E$22="Jā",IFERROR(ROUND($G54/'Vispārīgā informācija'!$F$41*'Administrēšanas izmaksas'!$H$34,2),""),"")</f>
        <v/>
      </c>
      <c r="I54" s="31" t="str">
        <f>IF('Cenas aprēķins'!$F$22="Jā",IFERROR(ROUND($G54/'Vispārīgā informācija'!$F$41*'Administrēšanas izmaksas'!$I$34,2),""),"")</f>
        <v/>
      </c>
      <c r="J54" s="31">
        <f>IF('Cenas aprēķins'!$G$22="Jā",IFERROR(ROUND($G54/'Vispārīgā informācija'!$F$41*'Administrēšanas izmaksas'!$J$34,2),""),"")</f>
        <v>0</v>
      </c>
      <c r="K54" s="31" t="str">
        <f>IF('Cenas aprēķins'!$H$22="Jā",IFERROR(ROUND($G54/'Vispārīgā informācija'!$F$41*'Administrēšanas izmaksas'!$K$34,2),""),"")</f>
        <v/>
      </c>
      <c r="L54" s="32" t="str">
        <f>IF('Cenas aprēķins'!$I$22="Jā",IFERROR(ROUND($G54/'Vispārīgā informācija'!$F$41*'Administrēšanas izmaksas'!$L$34,2),""),"")</f>
        <v/>
      </c>
      <c r="M54" s="41"/>
      <c r="N54" s="41"/>
      <c r="O54" s="41"/>
      <c r="P54" s="41"/>
      <c r="Q54" s="41"/>
    </row>
    <row r="55" spans="2:17" ht="15.5" outlineLevel="2" x14ac:dyDescent="0.35">
      <c r="B55" s="110">
        <v>18</v>
      </c>
      <c r="C55" s="184"/>
      <c r="D55" s="220"/>
      <c r="E55" s="308"/>
      <c r="F55" s="184"/>
      <c r="G55" s="57">
        <f t="shared" si="1"/>
        <v>0</v>
      </c>
      <c r="H55" s="31" t="str">
        <f>IF('Cenas aprēķins'!$E$22="Jā",IFERROR(ROUND($G55/'Vispārīgā informācija'!$F$41*'Administrēšanas izmaksas'!$H$34,2),""),"")</f>
        <v/>
      </c>
      <c r="I55" s="31" t="str">
        <f>IF('Cenas aprēķins'!$F$22="Jā",IFERROR(ROUND($G55/'Vispārīgā informācija'!$F$41*'Administrēšanas izmaksas'!$I$34,2),""),"")</f>
        <v/>
      </c>
      <c r="J55" s="31">
        <f>IF('Cenas aprēķins'!$G$22="Jā",IFERROR(ROUND($G55/'Vispārīgā informācija'!$F$41*'Administrēšanas izmaksas'!$J$34,2),""),"")</f>
        <v>0</v>
      </c>
      <c r="K55" s="31" t="str">
        <f>IF('Cenas aprēķins'!$H$22="Jā",IFERROR(ROUND($G55/'Vispārīgā informācija'!$F$41*'Administrēšanas izmaksas'!$K$34,2),""),"")</f>
        <v/>
      </c>
      <c r="L55" s="32" t="str">
        <f>IF('Cenas aprēķins'!$I$22="Jā",IFERROR(ROUND($G55/'Vispārīgā informācija'!$F$41*'Administrēšanas izmaksas'!$L$34,2),""),"")</f>
        <v/>
      </c>
      <c r="M55" s="41"/>
      <c r="N55" s="41"/>
      <c r="O55" s="41"/>
      <c r="P55" s="41"/>
      <c r="Q55" s="41"/>
    </row>
    <row r="56" spans="2:17" ht="15.5" outlineLevel="2" x14ac:dyDescent="0.35">
      <c r="B56" s="110">
        <v>19</v>
      </c>
      <c r="C56" s="184"/>
      <c r="D56" s="220"/>
      <c r="E56" s="308"/>
      <c r="F56" s="184"/>
      <c r="G56" s="57">
        <f t="shared" si="1"/>
        <v>0</v>
      </c>
      <c r="H56" s="31" t="str">
        <f>IF('Cenas aprēķins'!$E$22="Jā",IFERROR(ROUND($G56/'Vispārīgā informācija'!$F$41*'Administrēšanas izmaksas'!$H$34,2),""),"")</f>
        <v/>
      </c>
      <c r="I56" s="31" t="str">
        <f>IF('Cenas aprēķins'!$F$22="Jā",IFERROR(ROUND($G56/'Vispārīgā informācija'!$F$41*'Administrēšanas izmaksas'!$I$34,2),""),"")</f>
        <v/>
      </c>
      <c r="J56" s="31">
        <f>IF('Cenas aprēķins'!$G$22="Jā",IFERROR(ROUND($G56/'Vispārīgā informācija'!$F$41*'Administrēšanas izmaksas'!$J$34,2),""),"")</f>
        <v>0</v>
      </c>
      <c r="K56" s="31" t="str">
        <f>IF('Cenas aprēķins'!$H$22="Jā",IFERROR(ROUND($G56/'Vispārīgā informācija'!$F$41*'Administrēšanas izmaksas'!$K$34,2),""),"")</f>
        <v/>
      </c>
      <c r="L56" s="32" t="str">
        <f>IF('Cenas aprēķins'!$I$22="Jā",IFERROR(ROUND($G56/'Vispārīgā informācija'!$F$41*'Administrēšanas izmaksas'!$L$34,2),""),"")</f>
        <v/>
      </c>
      <c r="M56" s="41"/>
      <c r="N56" s="41"/>
      <c r="O56" s="41"/>
      <c r="P56" s="41"/>
      <c r="Q56" s="41"/>
    </row>
    <row r="57" spans="2:17" ht="15.5" outlineLevel="1" collapsed="1" x14ac:dyDescent="0.35">
      <c r="B57" s="110">
        <v>20</v>
      </c>
      <c r="C57" s="184"/>
      <c r="D57" s="220"/>
      <c r="E57" s="308"/>
      <c r="F57" s="184"/>
      <c r="G57" s="57">
        <f t="shared" si="1"/>
        <v>0</v>
      </c>
      <c r="H57" s="31" t="str">
        <f>IF('Cenas aprēķins'!$E$22="Jā",IFERROR(ROUND($G57/'Vispārīgā informācija'!$F$41*'Administrēšanas izmaksas'!$H$34,2),""),"")</f>
        <v/>
      </c>
      <c r="I57" s="31" t="str">
        <f>IF('Cenas aprēķins'!$F$22="Jā",IFERROR(ROUND($G57/'Vispārīgā informācija'!$F$41*'Administrēšanas izmaksas'!$I$34,2),""),"")</f>
        <v/>
      </c>
      <c r="J57" s="31">
        <f>IF('Cenas aprēķins'!$G$22="Jā",IFERROR(ROUND($G57/'Vispārīgā informācija'!$F$41*'Administrēšanas izmaksas'!$J$34,2),""),"")</f>
        <v>0</v>
      </c>
      <c r="K57" s="31" t="str">
        <f>IF('Cenas aprēķins'!$H$22="Jā",IFERROR(ROUND($G57/'Vispārīgā informācija'!$F$41*'Administrēšanas izmaksas'!$K$34,2),""),"")</f>
        <v/>
      </c>
      <c r="L57" s="32" t="str">
        <f>IF('Cenas aprēķins'!$I$22="Jā",IFERROR(ROUND($G57/'Vispārīgā informācija'!$F$41*'Administrēšanas izmaksas'!$L$34,2),""),"")</f>
        <v/>
      </c>
      <c r="M57" s="41"/>
      <c r="N57" s="41"/>
      <c r="O57" s="41"/>
      <c r="P57" s="41"/>
      <c r="Q57" s="41"/>
    </row>
    <row r="58" spans="2:17" ht="15.5" hidden="1" outlineLevel="2" x14ac:dyDescent="0.35">
      <c r="B58" s="110">
        <v>21</v>
      </c>
      <c r="C58" s="184"/>
      <c r="D58" s="220"/>
      <c r="E58" s="308"/>
      <c r="F58" s="184"/>
      <c r="G58" s="57">
        <f t="shared" si="1"/>
        <v>0</v>
      </c>
      <c r="H58" s="31" t="str">
        <f>IF('Cenas aprēķins'!$E$22="Jā",IFERROR(ROUND($G58/'Vispārīgā informācija'!$F$41*'Administrēšanas izmaksas'!$H$34,2),""),"")</f>
        <v/>
      </c>
      <c r="I58" s="31" t="str">
        <f>IF('Cenas aprēķins'!$F$22="Jā",IFERROR(ROUND($G58/'Vispārīgā informācija'!$F$41*'Administrēšanas izmaksas'!$I$34,2),""),"")</f>
        <v/>
      </c>
      <c r="J58" s="31">
        <f>IF('Cenas aprēķins'!$G$22="Jā",IFERROR(ROUND($G58/'Vispārīgā informācija'!$F$41*'Administrēšanas izmaksas'!$J$34,2),""),"")</f>
        <v>0</v>
      </c>
      <c r="K58" s="31" t="str">
        <f>IF('Cenas aprēķins'!$H$22="Jā",IFERROR(ROUND($G58/'Vispārīgā informācija'!$F$41*'Administrēšanas izmaksas'!$K$34,2),""),"")</f>
        <v/>
      </c>
      <c r="L58" s="32" t="str">
        <f>IF('Cenas aprēķins'!$I$22="Jā",IFERROR(ROUND($G58/'Vispārīgā informācija'!$F$41*'Administrēšanas izmaksas'!$L$34,2),""),"")</f>
        <v/>
      </c>
      <c r="M58" s="41"/>
      <c r="N58" s="41"/>
      <c r="O58" s="41"/>
      <c r="P58" s="41"/>
      <c r="Q58" s="41"/>
    </row>
    <row r="59" spans="2:17" ht="15.5" hidden="1" outlineLevel="2" x14ac:dyDescent="0.35">
      <c r="B59" s="110">
        <v>22</v>
      </c>
      <c r="C59" s="184"/>
      <c r="D59" s="220"/>
      <c r="E59" s="308"/>
      <c r="F59" s="184"/>
      <c r="G59" s="57">
        <f t="shared" si="1"/>
        <v>0</v>
      </c>
      <c r="H59" s="31" t="str">
        <f>IF('Cenas aprēķins'!$E$22="Jā",IFERROR(ROUND($G59/'Vispārīgā informācija'!$F$41*'Administrēšanas izmaksas'!$H$34,2),""),"")</f>
        <v/>
      </c>
      <c r="I59" s="31" t="str">
        <f>IF('Cenas aprēķins'!$F$22="Jā",IFERROR(ROUND($G59/'Vispārīgā informācija'!$F$41*'Administrēšanas izmaksas'!$I$34,2),""),"")</f>
        <v/>
      </c>
      <c r="J59" s="31">
        <f>IF('Cenas aprēķins'!$G$22="Jā",IFERROR(ROUND($G59/'Vispārīgā informācija'!$F$41*'Administrēšanas izmaksas'!$J$34,2),""),"")</f>
        <v>0</v>
      </c>
      <c r="K59" s="31" t="str">
        <f>IF('Cenas aprēķins'!$H$22="Jā",IFERROR(ROUND($G59/'Vispārīgā informācija'!$F$41*'Administrēšanas izmaksas'!$K$34,2),""),"")</f>
        <v/>
      </c>
      <c r="L59" s="32" t="str">
        <f>IF('Cenas aprēķins'!$I$22="Jā",IFERROR(ROUND($G59/'Vispārīgā informācija'!$F$41*'Administrēšanas izmaksas'!$L$34,2),""),"")</f>
        <v/>
      </c>
      <c r="M59" s="41"/>
      <c r="N59" s="41"/>
      <c r="O59" s="41"/>
      <c r="P59" s="41"/>
      <c r="Q59" s="41"/>
    </row>
    <row r="60" spans="2:17" ht="15.5" hidden="1" outlineLevel="2" x14ac:dyDescent="0.35">
      <c r="B60" s="110">
        <v>23</v>
      </c>
      <c r="C60" s="184"/>
      <c r="D60" s="220"/>
      <c r="E60" s="308"/>
      <c r="F60" s="184"/>
      <c r="G60" s="57">
        <f t="shared" si="1"/>
        <v>0</v>
      </c>
      <c r="H60" s="31" t="str">
        <f>IF('Cenas aprēķins'!$E$22="Jā",IFERROR(ROUND($G60/'Vispārīgā informācija'!$F$41*'Administrēšanas izmaksas'!$H$34,2),""),"")</f>
        <v/>
      </c>
      <c r="I60" s="31" t="str">
        <f>IF('Cenas aprēķins'!$F$22="Jā",IFERROR(ROUND($G60/'Vispārīgā informācija'!$F$41*'Administrēšanas izmaksas'!$I$34,2),""),"")</f>
        <v/>
      </c>
      <c r="J60" s="31">
        <f>IF('Cenas aprēķins'!$G$22="Jā",IFERROR(ROUND($G60/'Vispārīgā informācija'!$F$41*'Administrēšanas izmaksas'!$J$34,2),""),"")</f>
        <v>0</v>
      </c>
      <c r="K60" s="31" t="str">
        <f>IF('Cenas aprēķins'!$H$22="Jā",IFERROR(ROUND($G60/'Vispārīgā informācija'!$F$41*'Administrēšanas izmaksas'!$K$34,2),""),"")</f>
        <v/>
      </c>
      <c r="L60" s="32" t="str">
        <f>IF('Cenas aprēķins'!$I$22="Jā",IFERROR(ROUND($G60/'Vispārīgā informācija'!$F$41*'Administrēšanas izmaksas'!$L$34,2),""),"")</f>
        <v/>
      </c>
      <c r="M60" s="41"/>
      <c r="N60" s="41"/>
      <c r="O60" s="41"/>
      <c r="P60" s="41"/>
      <c r="Q60" s="41"/>
    </row>
    <row r="61" spans="2:17" ht="15.5" hidden="1" outlineLevel="2" x14ac:dyDescent="0.35">
      <c r="B61" s="110">
        <v>24</v>
      </c>
      <c r="C61" s="184"/>
      <c r="D61" s="220"/>
      <c r="E61" s="308"/>
      <c r="F61" s="184"/>
      <c r="G61" s="57">
        <f t="shared" si="1"/>
        <v>0</v>
      </c>
      <c r="H61" s="31" t="str">
        <f>IF('Cenas aprēķins'!$E$22="Jā",IFERROR(ROUND($G61/'Vispārīgā informācija'!$F$41*'Administrēšanas izmaksas'!$H$34,2),""),"")</f>
        <v/>
      </c>
      <c r="I61" s="31" t="str">
        <f>IF('Cenas aprēķins'!$F$22="Jā",IFERROR(ROUND($G61/'Vispārīgā informācija'!$F$41*'Administrēšanas izmaksas'!$I$34,2),""),"")</f>
        <v/>
      </c>
      <c r="J61" s="31">
        <f>IF('Cenas aprēķins'!$G$22="Jā",IFERROR(ROUND($G61/'Vispārīgā informācija'!$F$41*'Administrēšanas izmaksas'!$J$34,2),""),"")</f>
        <v>0</v>
      </c>
      <c r="K61" s="31" t="str">
        <f>IF('Cenas aprēķins'!$H$22="Jā",IFERROR(ROUND($G61/'Vispārīgā informācija'!$F$41*'Administrēšanas izmaksas'!$K$34,2),""),"")</f>
        <v/>
      </c>
      <c r="L61" s="32" t="str">
        <f>IF('Cenas aprēķins'!$I$22="Jā",IFERROR(ROUND($G61/'Vispārīgā informācija'!$F$41*'Administrēšanas izmaksas'!$L$34,2),""),"")</f>
        <v/>
      </c>
      <c r="M61" s="41"/>
      <c r="N61" s="41"/>
      <c r="O61" s="41"/>
      <c r="P61" s="41"/>
      <c r="Q61" s="41"/>
    </row>
    <row r="62" spans="2:17" ht="15.5" hidden="1" outlineLevel="2" x14ac:dyDescent="0.35">
      <c r="B62" s="110">
        <v>25</v>
      </c>
      <c r="C62" s="184"/>
      <c r="D62" s="220"/>
      <c r="E62" s="308"/>
      <c r="F62" s="184"/>
      <c r="G62" s="57">
        <f t="shared" si="1"/>
        <v>0</v>
      </c>
      <c r="H62" s="31" t="str">
        <f>IF('Cenas aprēķins'!$E$22="Jā",IFERROR(ROUND($G62/'Vispārīgā informācija'!$F$41*'Administrēšanas izmaksas'!$H$34,2),""),"")</f>
        <v/>
      </c>
      <c r="I62" s="31" t="str">
        <f>IF('Cenas aprēķins'!$F$22="Jā",IFERROR(ROUND($G62/'Vispārīgā informācija'!$F$41*'Administrēšanas izmaksas'!$I$34,2),""),"")</f>
        <v/>
      </c>
      <c r="J62" s="31">
        <f>IF('Cenas aprēķins'!$G$22="Jā",IFERROR(ROUND($G62/'Vispārīgā informācija'!$F$41*'Administrēšanas izmaksas'!$J$34,2),""),"")</f>
        <v>0</v>
      </c>
      <c r="K62" s="31" t="str">
        <f>IF('Cenas aprēķins'!$H$22="Jā",IFERROR(ROUND($G62/'Vispārīgā informācija'!$F$41*'Administrēšanas izmaksas'!$K$34,2),""),"")</f>
        <v/>
      </c>
      <c r="L62" s="32" t="str">
        <f>IF('Cenas aprēķins'!$I$22="Jā",IFERROR(ROUND($G62/'Vispārīgā informācija'!$F$41*'Administrēšanas izmaksas'!$L$34,2),""),"")</f>
        <v/>
      </c>
      <c r="M62" s="41"/>
      <c r="N62" s="41"/>
      <c r="O62" s="41"/>
      <c r="P62" s="41"/>
      <c r="Q62" s="41"/>
    </row>
    <row r="63" spans="2:17" ht="15.5" hidden="1" outlineLevel="2" x14ac:dyDescent="0.35">
      <c r="B63" s="110">
        <v>26</v>
      </c>
      <c r="C63" s="184"/>
      <c r="D63" s="220"/>
      <c r="E63" s="308"/>
      <c r="F63" s="184"/>
      <c r="G63" s="57">
        <f t="shared" si="1"/>
        <v>0</v>
      </c>
      <c r="H63" s="31" t="str">
        <f>IF('Cenas aprēķins'!$E$22="Jā",IFERROR(ROUND($G63/'Vispārīgā informācija'!$F$41*'Administrēšanas izmaksas'!$H$34,2),""),"")</f>
        <v/>
      </c>
      <c r="I63" s="31" t="str">
        <f>IF('Cenas aprēķins'!$F$22="Jā",IFERROR(ROUND($G63/'Vispārīgā informācija'!$F$41*'Administrēšanas izmaksas'!$I$34,2),""),"")</f>
        <v/>
      </c>
      <c r="J63" s="31">
        <f>IF('Cenas aprēķins'!$G$22="Jā",IFERROR(ROUND($G63/'Vispārīgā informācija'!$F$41*'Administrēšanas izmaksas'!$J$34,2),""),"")</f>
        <v>0</v>
      </c>
      <c r="K63" s="31" t="str">
        <f>IF('Cenas aprēķins'!$H$22="Jā",IFERROR(ROUND($G63/'Vispārīgā informācija'!$F$41*'Administrēšanas izmaksas'!$K$34,2),""),"")</f>
        <v/>
      </c>
      <c r="L63" s="32" t="str">
        <f>IF('Cenas aprēķins'!$I$22="Jā",IFERROR(ROUND($G63/'Vispārīgā informācija'!$F$41*'Administrēšanas izmaksas'!$L$34,2),""),"")</f>
        <v/>
      </c>
      <c r="M63" s="41"/>
      <c r="N63" s="41"/>
      <c r="O63" s="41"/>
      <c r="P63" s="41"/>
      <c r="Q63" s="41"/>
    </row>
    <row r="64" spans="2:17" ht="15.5" hidden="1" outlineLevel="2" x14ac:dyDescent="0.35">
      <c r="B64" s="110">
        <v>27</v>
      </c>
      <c r="C64" s="184"/>
      <c r="D64" s="220"/>
      <c r="E64" s="308"/>
      <c r="F64" s="184"/>
      <c r="G64" s="57">
        <f t="shared" si="1"/>
        <v>0</v>
      </c>
      <c r="H64" s="31" t="str">
        <f>IF('Cenas aprēķins'!$E$22="Jā",IFERROR(ROUND($G64/'Vispārīgā informācija'!$F$41*'Administrēšanas izmaksas'!$H$34,2),""),"")</f>
        <v/>
      </c>
      <c r="I64" s="31" t="str">
        <f>IF('Cenas aprēķins'!$F$22="Jā",IFERROR(ROUND($G64/'Vispārīgā informācija'!$F$41*'Administrēšanas izmaksas'!$I$34,2),""),"")</f>
        <v/>
      </c>
      <c r="J64" s="31">
        <f>IF('Cenas aprēķins'!$G$22="Jā",IFERROR(ROUND($G64/'Vispārīgā informācija'!$F$41*'Administrēšanas izmaksas'!$J$34,2),""),"")</f>
        <v>0</v>
      </c>
      <c r="K64" s="31" t="str">
        <f>IF('Cenas aprēķins'!$H$22="Jā",IFERROR(ROUND($G64/'Vispārīgā informācija'!$F$41*'Administrēšanas izmaksas'!$K$34,2),""),"")</f>
        <v/>
      </c>
      <c r="L64" s="32" t="str">
        <f>IF('Cenas aprēķins'!$I$22="Jā",IFERROR(ROUND($G64/'Vispārīgā informācija'!$F$41*'Administrēšanas izmaksas'!$L$34,2),""),"")</f>
        <v/>
      </c>
      <c r="M64" s="41"/>
      <c r="N64" s="41"/>
      <c r="O64" s="41"/>
      <c r="P64" s="41"/>
      <c r="Q64" s="41"/>
    </row>
    <row r="65" spans="2:17" ht="15.5" hidden="1" outlineLevel="2" x14ac:dyDescent="0.35">
      <c r="B65" s="110">
        <v>28</v>
      </c>
      <c r="C65" s="184"/>
      <c r="D65" s="220"/>
      <c r="E65" s="308"/>
      <c r="F65" s="184"/>
      <c r="G65" s="57">
        <f t="shared" si="1"/>
        <v>0</v>
      </c>
      <c r="H65" s="31" t="str">
        <f>IF('Cenas aprēķins'!$E$22="Jā",IFERROR(ROUND($G65/'Vispārīgā informācija'!$F$41*'Administrēšanas izmaksas'!$H$34,2),""),"")</f>
        <v/>
      </c>
      <c r="I65" s="31" t="str">
        <f>IF('Cenas aprēķins'!$F$22="Jā",IFERROR(ROUND($G65/'Vispārīgā informācija'!$F$41*'Administrēšanas izmaksas'!$I$34,2),""),"")</f>
        <v/>
      </c>
      <c r="J65" s="31">
        <f>IF('Cenas aprēķins'!$G$22="Jā",IFERROR(ROUND($G65/'Vispārīgā informācija'!$F$41*'Administrēšanas izmaksas'!$J$34,2),""),"")</f>
        <v>0</v>
      </c>
      <c r="K65" s="31" t="str">
        <f>IF('Cenas aprēķins'!$H$22="Jā",IFERROR(ROUND($G65/'Vispārīgā informācija'!$F$41*'Administrēšanas izmaksas'!$K$34,2),""),"")</f>
        <v/>
      </c>
      <c r="L65" s="32" t="str">
        <f>IF('Cenas aprēķins'!$I$22="Jā",IFERROR(ROUND($G65/'Vispārīgā informācija'!$F$41*'Administrēšanas izmaksas'!$L$34,2),""),"")</f>
        <v/>
      </c>
      <c r="M65" s="41"/>
      <c r="N65" s="41"/>
      <c r="O65" s="41"/>
      <c r="P65" s="41"/>
      <c r="Q65" s="41"/>
    </row>
    <row r="66" spans="2:17" ht="15.5" hidden="1" outlineLevel="2" x14ac:dyDescent="0.35">
      <c r="B66" s="110">
        <v>29</v>
      </c>
      <c r="C66" s="184"/>
      <c r="D66" s="220"/>
      <c r="E66" s="308"/>
      <c r="F66" s="184"/>
      <c r="G66" s="57">
        <f t="shared" si="1"/>
        <v>0</v>
      </c>
      <c r="H66" s="31" t="str">
        <f>IF('Cenas aprēķins'!$E$22="Jā",IFERROR(ROUND($G66/'Vispārīgā informācija'!$F$41*'Administrēšanas izmaksas'!$H$34,2),""),"")</f>
        <v/>
      </c>
      <c r="I66" s="31" t="str">
        <f>IF('Cenas aprēķins'!$F$22="Jā",IFERROR(ROUND($G66/'Vispārīgā informācija'!$F$41*'Administrēšanas izmaksas'!$I$34,2),""),"")</f>
        <v/>
      </c>
      <c r="J66" s="31">
        <f>IF('Cenas aprēķins'!$G$22="Jā",IFERROR(ROUND($G66/'Vispārīgā informācija'!$F$41*'Administrēšanas izmaksas'!$J$34,2),""),"")</f>
        <v>0</v>
      </c>
      <c r="K66" s="31" t="str">
        <f>IF('Cenas aprēķins'!$H$22="Jā",IFERROR(ROUND($G66/'Vispārīgā informācija'!$F$41*'Administrēšanas izmaksas'!$K$34,2),""),"")</f>
        <v/>
      </c>
      <c r="L66" s="32" t="str">
        <f>IF('Cenas aprēķins'!$I$22="Jā",IFERROR(ROUND($G66/'Vispārīgā informācija'!$F$41*'Administrēšanas izmaksas'!$L$34,2),""),"")</f>
        <v/>
      </c>
      <c r="M66" s="41"/>
      <c r="N66" s="41"/>
      <c r="O66" s="41"/>
      <c r="P66" s="41"/>
      <c r="Q66" s="41"/>
    </row>
    <row r="67" spans="2:17" ht="15.5" outlineLevel="1" collapsed="1" x14ac:dyDescent="0.35">
      <c r="B67" s="110">
        <v>30</v>
      </c>
      <c r="C67" s="184"/>
      <c r="D67" s="220"/>
      <c r="E67" s="308"/>
      <c r="F67" s="184"/>
      <c r="G67" s="57">
        <f t="shared" si="1"/>
        <v>0</v>
      </c>
      <c r="H67" s="31" t="str">
        <f>IF('Cenas aprēķins'!$E$22="Jā",IFERROR(ROUND($G67/'Vispārīgā informācija'!$F$41*'Administrēšanas izmaksas'!$H$34,2),""),"")</f>
        <v/>
      </c>
      <c r="I67" s="31" t="str">
        <f>IF('Cenas aprēķins'!$F$22="Jā",IFERROR(ROUND($G67/'Vispārīgā informācija'!$F$41*'Administrēšanas izmaksas'!$I$34,2),""),"")</f>
        <v/>
      </c>
      <c r="J67" s="31">
        <f>IF('Cenas aprēķins'!$G$22="Jā",IFERROR(ROUND($G67/'Vispārīgā informācija'!$F$41*'Administrēšanas izmaksas'!$J$34,2),""),"")</f>
        <v>0</v>
      </c>
      <c r="K67" s="31" t="str">
        <f>IF('Cenas aprēķins'!$H$22="Jā",IFERROR(ROUND($G67/'Vispārīgā informācija'!$F$41*'Administrēšanas izmaksas'!$K$34,2),""),"")</f>
        <v/>
      </c>
      <c r="L67" s="32" t="str">
        <f>IF('Cenas aprēķins'!$I$22="Jā",IFERROR(ROUND($G67/'Vispārīgā informācija'!$F$41*'Administrēšanas izmaksas'!$L$34,2),""),"")</f>
        <v/>
      </c>
      <c r="M67" s="41"/>
      <c r="N67" s="41"/>
      <c r="O67" s="41"/>
      <c r="P67" s="41"/>
      <c r="Q67" s="41"/>
    </row>
    <row r="68" spans="2:17" ht="15.5" hidden="1" outlineLevel="2" x14ac:dyDescent="0.35">
      <c r="B68" s="110">
        <v>31</v>
      </c>
      <c r="C68" s="184"/>
      <c r="D68" s="220"/>
      <c r="E68" s="308"/>
      <c r="F68" s="184"/>
      <c r="G68" s="57">
        <f t="shared" si="1"/>
        <v>0</v>
      </c>
      <c r="H68" s="31" t="str">
        <f>IF('Cenas aprēķins'!$E$22="Jā",IFERROR(ROUND($G68/'Vispārīgā informācija'!$F$41*'Administrēšanas izmaksas'!$H$34,2),""),"")</f>
        <v/>
      </c>
      <c r="I68" s="31" t="str">
        <f>IF('Cenas aprēķins'!$F$22="Jā",IFERROR(ROUND($G68/'Vispārīgā informācija'!$F$41*'Administrēšanas izmaksas'!$I$34,2),""),"")</f>
        <v/>
      </c>
      <c r="J68" s="31">
        <f>IF('Cenas aprēķins'!$G$22="Jā",IFERROR(ROUND($G68/'Vispārīgā informācija'!$F$41*'Administrēšanas izmaksas'!$J$34,2),""),"")</f>
        <v>0</v>
      </c>
      <c r="K68" s="31" t="str">
        <f>IF('Cenas aprēķins'!$H$22="Jā",IFERROR(ROUND($G68/'Vispārīgā informācija'!$F$41*'Administrēšanas izmaksas'!$K$34,2),""),"")</f>
        <v/>
      </c>
      <c r="L68" s="32" t="str">
        <f>IF('Cenas aprēķins'!$I$22="Jā",IFERROR(ROUND($G68/'Vispārīgā informācija'!$F$41*'Administrēšanas izmaksas'!$L$34,2),""),"")</f>
        <v/>
      </c>
      <c r="M68" s="41"/>
      <c r="N68" s="41"/>
      <c r="O68" s="41"/>
      <c r="P68" s="41"/>
      <c r="Q68" s="41"/>
    </row>
    <row r="69" spans="2:17" ht="15.5" hidden="1" outlineLevel="2" x14ac:dyDescent="0.35">
      <c r="B69" s="110">
        <v>32</v>
      </c>
      <c r="C69" s="184"/>
      <c r="D69" s="220"/>
      <c r="E69" s="308"/>
      <c r="F69" s="184"/>
      <c r="G69" s="57">
        <f t="shared" si="1"/>
        <v>0</v>
      </c>
      <c r="H69" s="31" t="str">
        <f>IF('Cenas aprēķins'!$E$22="Jā",IFERROR(ROUND($G69/'Vispārīgā informācija'!$F$41*'Administrēšanas izmaksas'!$H$34,2),""),"")</f>
        <v/>
      </c>
      <c r="I69" s="31" t="str">
        <f>IF('Cenas aprēķins'!$F$22="Jā",IFERROR(ROUND($G69/'Vispārīgā informācija'!$F$41*'Administrēšanas izmaksas'!$I$34,2),""),"")</f>
        <v/>
      </c>
      <c r="J69" s="31">
        <f>IF('Cenas aprēķins'!$G$22="Jā",IFERROR(ROUND($G69/'Vispārīgā informācija'!$F$41*'Administrēšanas izmaksas'!$J$34,2),""),"")</f>
        <v>0</v>
      </c>
      <c r="K69" s="31" t="str">
        <f>IF('Cenas aprēķins'!$H$22="Jā",IFERROR(ROUND($G69/'Vispārīgā informācija'!$F$41*'Administrēšanas izmaksas'!$K$34,2),""),"")</f>
        <v/>
      </c>
      <c r="L69" s="32" t="str">
        <f>IF('Cenas aprēķins'!$I$22="Jā",IFERROR(ROUND($G69/'Vispārīgā informācija'!$F$41*'Administrēšanas izmaksas'!$L$34,2),""),"")</f>
        <v/>
      </c>
      <c r="M69" s="41"/>
      <c r="N69" s="41"/>
      <c r="O69" s="41"/>
      <c r="P69" s="41"/>
      <c r="Q69" s="41"/>
    </row>
    <row r="70" spans="2:17" ht="15.5" hidden="1" outlineLevel="2" x14ac:dyDescent="0.35">
      <c r="B70" s="110">
        <v>33</v>
      </c>
      <c r="C70" s="184"/>
      <c r="D70" s="220"/>
      <c r="E70" s="308"/>
      <c r="F70" s="184"/>
      <c r="G70" s="57">
        <f t="shared" si="1"/>
        <v>0</v>
      </c>
      <c r="H70" s="31" t="str">
        <f>IF('Cenas aprēķins'!$E$22="Jā",IFERROR(ROUND($G70/'Vispārīgā informācija'!$F$41*'Administrēšanas izmaksas'!$H$34,2),""),"")</f>
        <v/>
      </c>
      <c r="I70" s="31" t="str">
        <f>IF('Cenas aprēķins'!$F$22="Jā",IFERROR(ROUND($G70/'Vispārīgā informācija'!$F$41*'Administrēšanas izmaksas'!$I$34,2),""),"")</f>
        <v/>
      </c>
      <c r="J70" s="31">
        <f>IF('Cenas aprēķins'!$G$22="Jā",IFERROR(ROUND($G70/'Vispārīgā informācija'!$F$41*'Administrēšanas izmaksas'!$J$34,2),""),"")</f>
        <v>0</v>
      </c>
      <c r="K70" s="31" t="str">
        <f>IF('Cenas aprēķins'!$H$22="Jā",IFERROR(ROUND($G70/'Vispārīgā informācija'!$F$41*'Administrēšanas izmaksas'!$K$34,2),""),"")</f>
        <v/>
      </c>
      <c r="L70" s="32" t="str">
        <f>IF('Cenas aprēķins'!$I$22="Jā",IFERROR(ROUND($G70/'Vispārīgā informācija'!$F$41*'Administrēšanas izmaksas'!$L$34,2),""),"")</f>
        <v/>
      </c>
      <c r="M70" s="41"/>
      <c r="N70" s="41"/>
      <c r="O70" s="41"/>
      <c r="P70" s="41"/>
      <c r="Q70" s="41"/>
    </row>
    <row r="71" spans="2:17" ht="15.5" hidden="1" outlineLevel="2" x14ac:dyDescent="0.35">
      <c r="B71" s="110">
        <v>34</v>
      </c>
      <c r="C71" s="184"/>
      <c r="D71" s="220"/>
      <c r="E71" s="308"/>
      <c r="F71" s="184"/>
      <c r="G71" s="57">
        <f t="shared" si="1"/>
        <v>0</v>
      </c>
      <c r="H71" s="31" t="str">
        <f>IF('Cenas aprēķins'!$E$22="Jā",IFERROR(ROUND($G71/'Vispārīgā informācija'!$F$41*'Administrēšanas izmaksas'!$H$34,2),""),"")</f>
        <v/>
      </c>
      <c r="I71" s="31" t="str">
        <f>IF('Cenas aprēķins'!$F$22="Jā",IFERROR(ROUND($G71/'Vispārīgā informācija'!$F$41*'Administrēšanas izmaksas'!$I$34,2),""),"")</f>
        <v/>
      </c>
      <c r="J71" s="31">
        <f>IF('Cenas aprēķins'!$G$22="Jā",IFERROR(ROUND($G71/'Vispārīgā informācija'!$F$41*'Administrēšanas izmaksas'!$J$34,2),""),"")</f>
        <v>0</v>
      </c>
      <c r="K71" s="31" t="str">
        <f>IF('Cenas aprēķins'!$H$22="Jā",IFERROR(ROUND($G71/'Vispārīgā informācija'!$F$41*'Administrēšanas izmaksas'!$K$34,2),""),"")</f>
        <v/>
      </c>
      <c r="L71" s="32" t="str">
        <f>IF('Cenas aprēķins'!$I$22="Jā",IFERROR(ROUND($G71/'Vispārīgā informācija'!$F$41*'Administrēšanas izmaksas'!$L$34,2),""),"")</f>
        <v/>
      </c>
      <c r="M71" s="41"/>
      <c r="N71" s="41"/>
      <c r="O71" s="41"/>
      <c r="P71" s="41"/>
      <c r="Q71" s="41"/>
    </row>
    <row r="72" spans="2:17" ht="15.5" hidden="1" outlineLevel="2" x14ac:dyDescent="0.35">
      <c r="B72" s="110">
        <v>35</v>
      </c>
      <c r="C72" s="184"/>
      <c r="D72" s="220"/>
      <c r="E72" s="308"/>
      <c r="F72" s="184"/>
      <c r="G72" s="57">
        <f t="shared" si="1"/>
        <v>0</v>
      </c>
      <c r="H72" s="31" t="str">
        <f>IF('Cenas aprēķins'!$E$22="Jā",IFERROR(ROUND($G72/'Vispārīgā informācija'!$F$41*'Administrēšanas izmaksas'!$H$34,2),""),"")</f>
        <v/>
      </c>
      <c r="I72" s="31" t="str">
        <f>IF('Cenas aprēķins'!$F$22="Jā",IFERROR(ROUND($G72/'Vispārīgā informācija'!$F$41*'Administrēšanas izmaksas'!$I$34,2),""),"")</f>
        <v/>
      </c>
      <c r="J72" s="31">
        <f>IF('Cenas aprēķins'!$G$22="Jā",IFERROR(ROUND($G72/'Vispārīgā informācija'!$F$41*'Administrēšanas izmaksas'!$J$34,2),""),"")</f>
        <v>0</v>
      </c>
      <c r="K72" s="31" t="str">
        <f>IF('Cenas aprēķins'!$H$22="Jā",IFERROR(ROUND($G72/'Vispārīgā informācija'!$F$41*'Administrēšanas izmaksas'!$K$34,2),""),"")</f>
        <v/>
      </c>
      <c r="L72" s="32" t="str">
        <f>IF('Cenas aprēķins'!$I$22="Jā",IFERROR(ROUND($G72/'Vispārīgā informācija'!$F$41*'Administrēšanas izmaksas'!$L$34,2),""),"")</f>
        <v/>
      </c>
      <c r="M72" s="41"/>
      <c r="N72" s="41"/>
      <c r="O72" s="41"/>
      <c r="P72" s="41"/>
      <c r="Q72" s="41"/>
    </row>
    <row r="73" spans="2:17" ht="15.5" hidden="1" outlineLevel="2" x14ac:dyDescent="0.35">
      <c r="B73" s="110">
        <v>36</v>
      </c>
      <c r="C73" s="184"/>
      <c r="D73" s="220"/>
      <c r="E73" s="308"/>
      <c r="F73" s="184"/>
      <c r="G73" s="57">
        <f t="shared" si="1"/>
        <v>0</v>
      </c>
      <c r="H73" s="31" t="str">
        <f>IF('Cenas aprēķins'!$E$22="Jā",IFERROR(ROUND($G73/'Vispārīgā informācija'!$F$41*'Administrēšanas izmaksas'!$H$34,2),""),"")</f>
        <v/>
      </c>
      <c r="I73" s="31" t="str">
        <f>IF('Cenas aprēķins'!$F$22="Jā",IFERROR(ROUND($G73/'Vispārīgā informācija'!$F$41*'Administrēšanas izmaksas'!$I$34,2),""),"")</f>
        <v/>
      </c>
      <c r="J73" s="31">
        <f>IF('Cenas aprēķins'!$G$22="Jā",IFERROR(ROUND($G73/'Vispārīgā informācija'!$F$41*'Administrēšanas izmaksas'!$J$34,2),""),"")</f>
        <v>0</v>
      </c>
      <c r="K73" s="31" t="str">
        <f>IF('Cenas aprēķins'!$H$22="Jā",IFERROR(ROUND($G73/'Vispārīgā informācija'!$F$41*'Administrēšanas izmaksas'!$K$34,2),""),"")</f>
        <v/>
      </c>
      <c r="L73" s="32" t="str">
        <f>IF('Cenas aprēķins'!$I$22="Jā",IFERROR(ROUND($G73/'Vispārīgā informācija'!$F$41*'Administrēšanas izmaksas'!$L$34,2),""),"")</f>
        <v/>
      </c>
      <c r="M73" s="41"/>
      <c r="N73" s="41"/>
      <c r="O73" s="41"/>
      <c r="P73" s="41"/>
      <c r="Q73" s="41"/>
    </row>
    <row r="74" spans="2:17" ht="15.5" hidden="1" outlineLevel="2" x14ac:dyDescent="0.35">
      <c r="B74" s="110">
        <v>37</v>
      </c>
      <c r="C74" s="184"/>
      <c r="D74" s="220"/>
      <c r="E74" s="308"/>
      <c r="F74" s="184"/>
      <c r="G74" s="57">
        <f t="shared" si="1"/>
        <v>0</v>
      </c>
      <c r="H74" s="31" t="str">
        <f>IF('Cenas aprēķins'!$E$22="Jā",IFERROR(ROUND($G74/'Vispārīgā informācija'!$F$41*'Administrēšanas izmaksas'!$H$34,2),""),"")</f>
        <v/>
      </c>
      <c r="I74" s="31" t="str">
        <f>IF('Cenas aprēķins'!$F$22="Jā",IFERROR(ROUND($G74/'Vispārīgā informācija'!$F$41*'Administrēšanas izmaksas'!$I$34,2),""),"")</f>
        <v/>
      </c>
      <c r="J74" s="31">
        <f>IF('Cenas aprēķins'!$G$22="Jā",IFERROR(ROUND($G74/'Vispārīgā informācija'!$F$41*'Administrēšanas izmaksas'!$J$34,2),""),"")</f>
        <v>0</v>
      </c>
      <c r="K74" s="31" t="str">
        <f>IF('Cenas aprēķins'!$H$22="Jā",IFERROR(ROUND($G74/'Vispārīgā informācija'!$F$41*'Administrēšanas izmaksas'!$K$34,2),""),"")</f>
        <v/>
      </c>
      <c r="L74" s="32" t="str">
        <f>IF('Cenas aprēķins'!$I$22="Jā",IFERROR(ROUND($G74/'Vispārīgā informācija'!$F$41*'Administrēšanas izmaksas'!$L$34,2),""),"")</f>
        <v/>
      </c>
      <c r="M74" s="41"/>
      <c r="N74" s="41"/>
      <c r="O74" s="41"/>
      <c r="P74" s="41"/>
      <c r="Q74" s="41"/>
    </row>
    <row r="75" spans="2:17" ht="15.5" hidden="1" outlineLevel="2" x14ac:dyDescent="0.35">
      <c r="B75" s="110">
        <v>38</v>
      </c>
      <c r="C75" s="184"/>
      <c r="D75" s="220"/>
      <c r="E75" s="308"/>
      <c r="F75" s="184"/>
      <c r="G75" s="57">
        <f t="shared" si="1"/>
        <v>0</v>
      </c>
      <c r="H75" s="31" t="str">
        <f>IF('Cenas aprēķins'!$E$22="Jā",IFERROR(ROUND($G75/'Vispārīgā informācija'!$F$41*'Administrēšanas izmaksas'!$H$34,2),""),"")</f>
        <v/>
      </c>
      <c r="I75" s="31" t="str">
        <f>IF('Cenas aprēķins'!$F$22="Jā",IFERROR(ROUND($G75/'Vispārīgā informācija'!$F$41*'Administrēšanas izmaksas'!$I$34,2),""),"")</f>
        <v/>
      </c>
      <c r="J75" s="31">
        <f>IF('Cenas aprēķins'!$G$22="Jā",IFERROR(ROUND($G75/'Vispārīgā informācija'!$F$41*'Administrēšanas izmaksas'!$J$34,2),""),"")</f>
        <v>0</v>
      </c>
      <c r="K75" s="31" t="str">
        <f>IF('Cenas aprēķins'!$H$22="Jā",IFERROR(ROUND($G75/'Vispārīgā informācija'!$F$41*'Administrēšanas izmaksas'!$K$34,2),""),"")</f>
        <v/>
      </c>
      <c r="L75" s="32" t="str">
        <f>IF('Cenas aprēķins'!$I$22="Jā",IFERROR(ROUND($G75/'Vispārīgā informācija'!$F$41*'Administrēšanas izmaksas'!$L$34,2),""),"")</f>
        <v/>
      </c>
      <c r="M75" s="41"/>
      <c r="N75" s="41"/>
      <c r="O75" s="41"/>
      <c r="P75" s="41"/>
      <c r="Q75" s="41"/>
    </row>
    <row r="76" spans="2:17" ht="15.5" hidden="1" outlineLevel="2" x14ac:dyDescent="0.35">
      <c r="B76" s="110">
        <v>39</v>
      </c>
      <c r="C76" s="184"/>
      <c r="D76" s="220"/>
      <c r="E76" s="308"/>
      <c r="F76" s="184"/>
      <c r="G76" s="57">
        <f t="shared" si="1"/>
        <v>0</v>
      </c>
      <c r="H76" s="31" t="str">
        <f>IF('Cenas aprēķins'!$E$22="Jā",IFERROR(ROUND($G76/'Vispārīgā informācija'!$F$41*'Administrēšanas izmaksas'!$H$34,2),""),"")</f>
        <v/>
      </c>
      <c r="I76" s="31" t="str">
        <f>IF('Cenas aprēķins'!$F$22="Jā",IFERROR(ROUND($G76/'Vispārīgā informācija'!$F$41*'Administrēšanas izmaksas'!$I$34,2),""),"")</f>
        <v/>
      </c>
      <c r="J76" s="31">
        <f>IF('Cenas aprēķins'!$G$22="Jā",IFERROR(ROUND($G76/'Vispārīgā informācija'!$F$41*'Administrēšanas izmaksas'!$J$34,2),""),"")</f>
        <v>0</v>
      </c>
      <c r="K76" s="31" t="str">
        <f>IF('Cenas aprēķins'!$H$22="Jā",IFERROR(ROUND($G76/'Vispārīgā informācija'!$F$41*'Administrēšanas izmaksas'!$K$34,2),""),"")</f>
        <v/>
      </c>
      <c r="L76" s="32" t="str">
        <f>IF('Cenas aprēķins'!$I$22="Jā",IFERROR(ROUND($G76/'Vispārīgā informācija'!$F$41*'Administrēšanas izmaksas'!$L$34,2),""),"")</f>
        <v/>
      </c>
      <c r="M76" s="41"/>
      <c r="N76" s="41"/>
      <c r="O76" s="41"/>
      <c r="P76" s="41"/>
      <c r="Q76" s="41"/>
    </row>
    <row r="77" spans="2:17" ht="15.5" outlineLevel="1" collapsed="1" x14ac:dyDescent="0.35">
      <c r="B77" s="110">
        <v>40</v>
      </c>
      <c r="C77" s="184"/>
      <c r="D77" s="220"/>
      <c r="E77" s="308"/>
      <c r="F77" s="184"/>
      <c r="G77" s="57">
        <f t="shared" si="1"/>
        <v>0</v>
      </c>
      <c r="H77" s="31" t="str">
        <f>IF('Cenas aprēķins'!$E$22="Jā",IFERROR(ROUND($G77/'Vispārīgā informācija'!$F$41*'Administrēšanas izmaksas'!$H$34,2),""),"")</f>
        <v/>
      </c>
      <c r="I77" s="31" t="str">
        <f>IF('Cenas aprēķins'!$F$22="Jā",IFERROR(ROUND($G77/'Vispārīgā informācija'!$F$41*'Administrēšanas izmaksas'!$I$34,2),""),"")</f>
        <v/>
      </c>
      <c r="J77" s="31">
        <f>IF('Cenas aprēķins'!$G$22="Jā",IFERROR(ROUND($G77/'Vispārīgā informācija'!$F$41*'Administrēšanas izmaksas'!$J$34,2),""),"")</f>
        <v>0</v>
      </c>
      <c r="K77" s="31" t="str">
        <f>IF('Cenas aprēķins'!$H$22="Jā",IFERROR(ROUND($G77/'Vispārīgā informācija'!$F$41*'Administrēšanas izmaksas'!$K$34,2),""),"")</f>
        <v/>
      </c>
      <c r="L77" s="32" t="str">
        <f>IF('Cenas aprēķins'!$I$22="Jā",IFERROR(ROUND($G77/'Vispārīgā informācija'!$F$41*'Administrēšanas izmaksas'!$L$34,2),""),"")</f>
        <v/>
      </c>
      <c r="M77" s="41"/>
      <c r="N77" s="41"/>
      <c r="O77" s="41"/>
      <c r="P77" s="41"/>
      <c r="Q77" s="41"/>
    </row>
    <row r="78" spans="2:17" ht="15.5" hidden="1" outlineLevel="2" x14ac:dyDescent="0.35">
      <c r="B78" s="110">
        <v>41</v>
      </c>
      <c r="C78" s="184"/>
      <c r="D78" s="220"/>
      <c r="E78" s="308"/>
      <c r="F78" s="184"/>
      <c r="G78" s="57">
        <f t="shared" si="1"/>
        <v>0</v>
      </c>
      <c r="H78" s="31" t="str">
        <f>IF('Cenas aprēķins'!$E$22="Jā",IFERROR(ROUND($G78/'Vispārīgā informācija'!$F$41*'Administrēšanas izmaksas'!$H$34,2),""),"")</f>
        <v/>
      </c>
      <c r="I78" s="31" t="str">
        <f>IF('Cenas aprēķins'!$F$22="Jā",IFERROR(ROUND($G78/'Vispārīgā informācija'!$F$41*'Administrēšanas izmaksas'!$I$34,2),""),"")</f>
        <v/>
      </c>
      <c r="J78" s="31">
        <f>IF('Cenas aprēķins'!$G$22="Jā",IFERROR(ROUND($G78/'Vispārīgā informācija'!$F$41*'Administrēšanas izmaksas'!$J$34,2),""),"")</f>
        <v>0</v>
      </c>
      <c r="K78" s="31" t="str">
        <f>IF('Cenas aprēķins'!$H$22="Jā",IFERROR(ROUND($G78/'Vispārīgā informācija'!$F$41*'Administrēšanas izmaksas'!$K$34,2),""),"")</f>
        <v/>
      </c>
      <c r="L78" s="32" t="str">
        <f>IF('Cenas aprēķins'!$I$22="Jā",IFERROR(ROUND($G78/'Vispārīgā informācija'!$F$41*'Administrēšanas izmaksas'!$L$34,2),""),"")</f>
        <v/>
      </c>
      <c r="M78" s="41"/>
      <c r="N78" s="41"/>
      <c r="O78" s="41"/>
      <c r="P78" s="41"/>
      <c r="Q78" s="41"/>
    </row>
    <row r="79" spans="2:17" ht="15.5" hidden="1" outlineLevel="2" x14ac:dyDescent="0.35">
      <c r="B79" s="110">
        <v>42</v>
      </c>
      <c r="C79" s="184"/>
      <c r="D79" s="220"/>
      <c r="E79" s="308"/>
      <c r="F79" s="184"/>
      <c r="G79" s="57">
        <f t="shared" si="1"/>
        <v>0</v>
      </c>
      <c r="H79" s="31" t="str">
        <f>IF('Cenas aprēķins'!$E$22="Jā",IFERROR(ROUND($G79/'Vispārīgā informācija'!$F$41*'Administrēšanas izmaksas'!$H$34,2),""),"")</f>
        <v/>
      </c>
      <c r="I79" s="31" t="str">
        <f>IF('Cenas aprēķins'!$F$22="Jā",IFERROR(ROUND($G79/'Vispārīgā informācija'!$F$41*'Administrēšanas izmaksas'!$I$34,2),""),"")</f>
        <v/>
      </c>
      <c r="J79" s="31">
        <f>IF('Cenas aprēķins'!$G$22="Jā",IFERROR(ROUND($G79/'Vispārīgā informācija'!$F$41*'Administrēšanas izmaksas'!$J$34,2),""),"")</f>
        <v>0</v>
      </c>
      <c r="K79" s="31" t="str">
        <f>IF('Cenas aprēķins'!$H$22="Jā",IFERROR(ROUND($G79/'Vispārīgā informācija'!$F$41*'Administrēšanas izmaksas'!$K$34,2),""),"")</f>
        <v/>
      </c>
      <c r="L79" s="32" t="str">
        <f>IF('Cenas aprēķins'!$I$22="Jā",IFERROR(ROUND($G79/'Vispārīgā informācija'!$F$41*'Administrēšanas izmaksas'!$L$34,2),""),"")</f>
        <v/>
      </c>
      <c r="M79" s="41"/>
      <c r="N79" s="41"/>
      <c r="O79" s="41"/>
      <c r="P79" s="41"/>
      <c r="Q79" s="41"/>
    </row>
    <row r="80" spans="2:17" ht="15.5" hidden="1" outlineLevel="2" x14ac:dyDescent="0.35">
      <c r="B80" s="110">
        <v>43</v>
      </c>
      <c r="C80" s="184"/>
      <c r="D80" s="220"/>
      <c r="E80" s="308"/>
      <c r="F80" s="184"/>
      <c r="G80" s="57">
        <f t="shared" si="1"/>
        <v>0</v>
      </c>
      <c r="H80" s="31" t="str">
        <f>IF('Cenas aprēķins'!$E$22="Jā",IFERROR(ROUND($G80/'Vispārīgā informācija'!$F$41*'Administrēšanas izmaksas'!$H$34,2),""),"")</f>
        <v/>
      </c>
      <c r="I80" s="31" t="str">
        <f>IF('Cenas aprēķins'!$F$22="Jā",IFERROR(ROUND($G80/'Vispārīgā informācija'!$F$41*'Administrēšanas izmaksas'!$I$34,2),""),"")</f>
        <v/>
      </c>
      <c r="J80" s="31">
        <f>IF('Cenas aprēķins'!$G$22="Jā",IFERROR(ROUND($G80/'Vispārīgā informācija'!$F$41*'Administrēšanas izmaksas'!$J$34,2),""),"")</f>
        <v>0</v>
      </c>
      <c r="K80" s="31" t="str">
        <f>IF('Cenas aprēķins'!$H$22="Jā",IFERROR(ROUND($G80/'Vispārīgā informācija'!$F$41*'Administrēšanas izmaksas'!$K$34,2),""),"")</f>
        <v/>
      </c>
      <c r="L80" s="32" t="str">
        <f>IF('Cenas aprēķins'!$I$22="Jā",IFERROR(ROUND($G80/'Vispārīgā informācija'!$F$41*'Administrēšanas izmaksas'!$L$34,2),""),"")</f>
        <v/>
      </c>
      <c r="M80" s="41"/>
      <c r="N80" s="41"/>
      <c r="O80" s="41"/>
      <c r="P80" s="41"/>
      <c r="Q80" s="41"/>
    </row>
    <row r="81" spans="2:17" ht="15.5" hidden="1" outlineLevel="2" x14ac:dyDescent="0.35">
      <c r="B81" s="110">
        <v>44</v>
      </c>
      <c r="C81" s="184"/>
      <c r="D81" s="220"/>
      <c r="E81" s="308"/>
      <c r="F81" s="184"/>
      <c r="G81" s="57">
        <f t="shared" si="1"/>
        <v>0</v>
      </c>
      <c r="H81" s="31" t="str">
        <f>IF('Cenas aprēķins'!$E$22="Jā",IFERROR(ROUND($G81/'Vispārīgā informācija'!$F$41*'Administrēšanas izmaksas'!$H$34,2),""),"")</f>
        <v/>
      </c>
      <c r="I81" s="31" t="str">
        <f>IF('Cenas aprēķins'!$F$22="Jā",IFERROR(ROUND($G81/'Vispārīgā informācija'!$F$41*'Administrēšanas izmaksas'!$I$34,2),""),"")</f>
        <v/>
      </c>
      <c r="J81" s="31">
        <f>IF('Cenas aprēķins'!$G$22="Jā",IFERROR(ROUND($G81/'Vispārīgā informācija'!$F$41*'Administrēšanas izmaksas'!$J$34,2),""),"")</f>
        <v>0</v>
      </c>
      <c r="K81" s="31" t="str">
        <f>IF('Cenas aprēķins'!$H$22="Jā",IFERROR(ROUND($G81/'Vispārīgā informācija'!$F$41*'Administrēšanas izmaksas'!$K$34,2),""),"")</f>
        <v/>
      </c>
      <c r="L81" s="32" t="str">
        <f>IF('Cenas aprēķins'!$I$22="Jā",IFERROR(ROUND($G81/'Vispārīgā informācija'!$F$41*'Administrēšanas izmaksas'!$L$34,2),""),"")</f>
        <v/>
      </c>
      <c r="M81" s="41"/>
      <c r="N81" s="41"/>
      <c r="O81" s="41"/>
      <c r="P81" s="41"/>
      <c r="Q81" s="41"/>
    </row>
    <row r="82" spans="2:17" ht="15.5" hidden="1" outlineLevel="2" x14ac:dyDescent="0.35">
      <c r="B82" s="110">
        <v>45</v>
      </c>
      <c r="C82" s="184"/>
      <c r="D82" s="220"/>
      <c r="E82" s="308"/>
      <c r="F82" s="184"/>
      <c r="G82" s="57">
        <f t="shared" si="1"/>
        <v>0</v>
      </c>
      <c r="H82" s="31" t="str">
        <f>IF('Cenas aprēķins'!$E$22="Jā",IFERROR(ROUND($G82/'Vispārīgā informācija'!$F$41*'Administrēšanas izmaksas'!$H$34,2),""),"")</f>
        <v/>
      </c>
      <c r="I82" s="31" t="str">
        <f>IF('Cenas aprēķins'!$F$22="Jā",IFERROR(ROUND($G82/'Vispārīgā informācija'!$F$41*'Administrēšanas izmaksas'!$I$34,2),""),"")</f>
        <v/>
      </c>
      <c r="J82" s="31">
        <f>IF('Cenas aprēķins'!$G$22="Jā",IFERROR(ROUND($G82/'Vispārīgā informācija'!$F$41*'Administrēšanas izmaksas'!$J$34,2),""),"")</f>
        <v>0</v>
      </c>
      <c r="K82" s="31" t="str">
        <f>IF('Cenas aprēķins'!$H$22="Jā",IFERROR(ROUND($G82/'Vispārīgā informācija'!$F$41*'Administrēšanas izmaksas'!$K$34,2),""),"")</f>
        <v/>
      </c>
      <c r="L82" s="32" t="str">
        <f>IF('Cenas aprēķins'!$I$22="Jā",IFERROR(ROUND($G82/'Vispārīgā informācija'!$F$41*'Administrēšanas izmaksas'!$L$34,2),""),"")</f>
        <v/>
      </c>
      <c r="M82" s="41"/>
      <c r="N82" s="41"/>
      <c r="O82" s="41"/>
      <c r="P82" s="41"/>
      <c r="Q82" s="41"/>
    </row>
    <row r="83" spans="2:17" ht="15.5" hidden="1" outlineLevel="2" x14ac:dyDescent="0.35">
      <c r="B83" s="110">
        <v>46</v>
      </c>
      <c r="C83" s="184"/>
      <c r="D83" s="220"/>
      <c r="E83" s="308"/>
      <c r="F83" s="184"/>
      <c r="G83" s="57">
        <f t="shared" si="1"/>
        <v>0</v>
      </c>
      <c r="H83" s="31" t="str">
        <f>IF('Cenas aprēķins'!$E$22="Jā",IFERROR(ROUND($G83/'Vispārīgā informācija'!$F$41*'Administrēšanas izmaksas'!$H$34,2),""),"")</f>
        <v/>
      </c>
      <c r="I83" s="31" t="str">
        <f>IF('Cenas aprēķins'!$F$22="Jā",IFERROR(ROUND($G83/'Vispārīgā informācija'!$F$41*'Administrēšanas izmaksas'!$I$34,2),""),"")</f>
        <v/>
      </c>
      <c r="J83" s="31">
        <f>IF('Cenas aprēķins'!$G$22="Jā",IFERROR(ROUND($G83/'Vispārīgā informācija'!$F$41*'Administrēšanas izmaksas'!$J$34,2),""),"")</f>
        <v>0</v>
      </c>
      <c r="K83" s="31" t="str">
        <f>IF('Cenas aprēķins'!$H$22="Jā",IFERROR(ROUND($G83/'Vispārīgā informācija'!$F$41*'Administrēšanas izmaksas'!$K$34,2),""),"")</f>
        <v/>
      </c>
      <c r="L83" s="32" t="str">
        <f>IF('Cenas aprēķins'!$I$22="Jā",IFERROR(ROUND($G83/'Vispārīgā informācija'!$F$41*'Administrēšanas izmaksas'!$L$34,2),""),"")</f>
        <v/>
      </c>
      <c r="M83" s="41"/>
      <c r="N83" s="41"/>
      <c r="O83" s="41"/>
      <c r="P83" s="41"/>
      <c r="Q83" s="41"/>
    </row>
    <row r="84" spans="2:17" ht="15.5" hidden="1" outlineLevel="2" x14ac:dyDescent="0.35">
      <c r="B84" s="110">
        <v>47</v>
      </c>
      <c r="C84" s="184"/>
      <c r="D84" s="220"/>
      <c r="E84" s="308"/>
      <c r="F84" s="184"/>
      <c r="G84" s="57">
        <f t="shared" si="1"/>
        <v>0</v>
      </c>
      <c r="H84" s="31" t="str">
        <f>IF('Cenas aprēķins'!$E$22="Jā",IFERROR(ROUND($G84/'Vispārīgā informācija'!$F$41*'Administrēšanas izmaksas'!$H$34,2),""),"")</f>
        <v/>
      </c>
      <c r="I84" s="31" t="str">
        <f>IF('Cenas aprēķins'!$F$22="Jā",IFERROR(ROUND($G84/'Vispārīgā informācija'!$F$41*'Administrēšanas izmaksas'!$I$34,2),""),"")</f>
        <v/>
      </c>
      <c r="J84" s="31">
        <f>IF('Cenas aprēķins'!$G$22="Jā",IFERROR(ROUND($G84/'Vispārīgā informācija'!$F$41*'Administrēšanas izmaksas'!$J$34,2),""),"")</f>
        <v>0</v>
      </c>
      <c r="K84" s="31" t="str">
        <f>IF('Cenas aprēķins'!$H$22="Jā",IFERROR(ROUND($G84/'Vispārīgā informācija'!$F$41*'Administrēšanas izmaksas'!$K$34,2),""),"")</f>
        <v/>
      </c>
      <c r="L84" s="32" t="str">
        <f>IF('Cenas aprēķins'!$I$22="Jā",IFERROR(ROUND($G84/'Vispārīgā informācija'!$F$41*'Administrēšanas izmaksas'!$L$34,2),""),"")</f>
        <v/>
      </c>
      <c r="M84" s="41"/>
      <c r="N84" s="41"/>
      <c r="O84" s="41"/>
      <c r="P84" s="41"/>
      <c r="Q84" s="41"/>
    </row>
    <row r="85" spans="2:17" ht="15.5" hidden="1" outlineLevel="2" x14ac:dyDescent="0.35">
      <c r="B85" s="110">
        <v>48</v>
      </c>
      <c r="C85" s="184"/>
      <c r="D85" s="220"/>
      <c r="E85" s="308"/>
      <c r="F85" s="184"/>
      <c r="G85" s="57">
        <f t="shared" si="1"/>
        <v>0</v>
      </c>
      <c r="H85" s="31" t="str">
        <f>IF('Cenas aprēķins'!$E$22="Jā",IFERROR(ROUND($G85/'Vispārīgā informācija'!$F$41*'Administrēšanas izmaksas'!$H$34,2),""),"")</f>
        <v/>
      </c>
      <c r="I85" s="31" t="str">
        <f>IF('Cenas aprēķins'!$F$22="Jā",IFERROR(ROUND($G85/'Vispārīgā informācija'!$F$41*'Administrēšanas izmaksas'!$I$34,2),""),"")</f>
        <v/>
      </c>
      <c r="J85" s="31">
        <f>IF('Cenas aprēķins'!$G$22="Jā",IFERROR(ROUND($G85/'Vispārīgā informācija'!$F$41*'Administrēšanas izmaksas'!$J$34,2),""),"")</f>
        <v>0</v>
      </c>
      <c r="K85" s="31" t="str">
        <f>IF('Cenas aprēķins'!$H$22="Jā",IFERROR(ROUND($G85/'Vispārīgā informācija'!$F$41*'Administrēšanas izmaksas'!$K$34,2),""),"")</f>
        <v/>
      </c>
      <c r="L85" s="32" t="str">
        <f>IF('Cenas aprēķins'!$I$22="Jā",IFERROR(ROUND($G85/'Vispārīgā informācija'!$F$41*'Administrēšanas izmaksas'!$L$34,2),""),"")</f>
        <v/>
      </c>
      <c r="M85" s="41"/>
      <c r="N85" s="41"/>
      <c r="O85" s="41"/>
      <c r="P85" s="41"/>
      <c r="Q85" s="41"/>
    </row>
    <row r="86" spans="2:17" ht="15.5" hidden="1" outlineLevel="2" x14ac:dyDescent="0.35">
      <c r="B86" s="110">
        <v>49</v>
      </c>
      <c r="C86" s="184"/>
      <c r="D86" s="220"/>
      <c r="E86" s="308"/>
      <c r="F86" s="184"/>
      <c r="G86" s="57">
        <f t="shared" ref="G86" si="2">E86*F86</f>
        <v>0</v>
      </c>
      <c r="H86" s="31" t="str">
        <f>IF('Cenas aprēķins'!$E$22="Jā",IFERROR(ROUND($G86/'Vispārīgā informācija'!$F$41*'Administrēšanas izmaksas'!$H$34,2),""),"")</f>
        <v/>
      </c>
      <c r="I86" s="31" t="str">
        <f>IF('Cenas aprēķins'!$F$22="Jā",IFERROR(ROUND($G86/'Vispārīgā informācija'!$F$41*'Administrēšanas izmaksas'!$I$34,2),""),"")</f>
        <v/>
      </c>
      <c r="J86" s="31">
        <f>IF('Cenas aprēķins'!$G$22="Jā",IFERROR(ROUND($G86/'Vispārīgā informācija'!$F$41*'Administrēšanas izmaksas'!$J$34,2),""),"")</f>
        <v>0</v>
      </c>
      <c r="K86" s="31" t="str">
        <f>IF('Cenas aprēķins'!$H$22="Jā",IFERROR(ROUND($G86/'Vispārīgā informācija'!$F$41*'Administrēšanas izmaksas'!$K$34,2),""),"")</f>
        <v/>
      </c>
      <c r="L86" s="32" t="str">
        <f>IF('Cenas aprēķins'!$I$22="Jā",IFERROR(ROUND($G86/'Vispārīgā informācija'!$F$41*'Administrēšanas izmaksas'!$L$34,2),""),"")</f>
        <v/>
      </c>
      <c r="M86" s="41"/>
      <c r="N86" s="41"/>
      <c r="O86" s="41"/>
      <c r="P86" s="41"/>
      <c r="Q86" s="41"/>
    </row>
    <row r="87" spans="2:17" ht="16" hidden="1" outlineLevel="2" thickBot="1" x14ac:dyDescent="0.4">
      <c r="B87" s="111">
        <v>50</v>
      </c>
      <c r="C87" s="187"/>
      <c r="D87" s="221"/>
      <c r="E87" s="309"/>
      <c r="F87" s="187"/>
      <c r="G87" s="58">
        <f t="shared" si="1"/>
        <v>0</v>
      </c>
      <c r="H87" s="34" t="str">
        <f>IF('Cenas aprēķins'!$E$22="Jā",IFERROR(ROUND($G87/'Vispārīgā informācija'!$F$41*'Administrēšanas izmaksas'!$H$34,2),""),"")</f>
        <v/>
      </c>
      <c r="I87" s="34" t="str">
        <f>IF('Cenas aprēķins'!$F$22="Jā",IFERROR(ROUND($G87/'Vispārīgā informācija'!$F$41*'Administrēšanas izmaksas'!$I$34,2),""),"")</f>
        <v/>
      </c>
      <c r="J87" s="34">
        <f>IF('Cenas aprēķins'!$G$22="Jā",IFERROR(ROUND($G87/'Vispārīgā informācija'!$F$41*'Administrēšanas izmaksas'!$J$34,2),""),"")</f>
        <v>0</v>
      </c>
      <c r="K87" s="34" t="str">
        <f>IF('Cenas aprēķins'!$H$22="Jā",IFERROR(ROUND($G87/'Vispārīgā informācija'!$F$41*'Administrēšanas izmaksas'!$K$34,2),""),"")</f>
        <v/>
      </c>
      <c r="L87" s="35" t="str">
        <f>IF('Cenas aprēķins'!$I$22="Jā",IFERROR(ROUND($G87/'Vispārīgā informācija'!$F$41*'Administrēšanas izmaksas'!$L$34,2),""),"")</f>
        <v/>
      </c>
      <c r="M87" s="41"/>
      <c r="N87" s="41"/>
      <c r="O87" s="41"/>
      <c r="P87" s="41"/>
      <c r="Q87" s="41"/>
    </row>
    <row r="88" spans="2:17" ht="15.5" x14ac:dyDescent="0.35">
      <c r="B88" s="41"/>
      <c r="C88" s="41"/>
      <c r="D88" s="256"/>
      <c r="E88" s="41"/>
      <c r="F88" s="41"/>
      <c r="G88" s="41"/>
      <c r="H88" s="41"/>
      <c r="I88" s="41"/>
      <c r="J88" s="41"/>
      <c r="K88" s="41"/>
      <c r="L88" s="41"/>
      <c r="M88" s="41"/>
      <c r="N88" s="41"/>
      <c r="O88" s="41"/>
      <c r="P88" s="41"/>
      <c r="Q88" s="41"/>
    </row>
    <row r="89" spans="2:17" ht="15.5" x14ac:dyDescent="0.35">
      <c r="B89" s="41"/>
      <c r="C89" s="41"/>
      <c r="D89" s="256"/>
      <c r="E89" s="41"/>
      <c r="F89" s="41"/>
      <c r="G89" s="41"/>
      <c r="H89" s="41"/>
      <c r="I89" s="41"/>
      <c r="J89" s="41"/>
      <c r="K89" s="41"/>
      <c r="L89" s="41"/>
      <c r="M89" s="41"/>
      <c r="N89" s="41"/>
      <c r="O89" s="41"/>
      <c r="P89" s="41"/>
      <c r="Q89" s="41"/>
    </row>
    <row r="90" spans="2:17" ht="15.5" x14ac:dyDescent="0.35">
      <c r="B90" s="41"/>
      <c r="C90" s="41"/>
      <c r="D90" s="256"/>
      <c r="E90" s="41"/>
      <c r="F90" s="41"/>
      <c r="G90" s="41"/>
      <c r="H90" s="41"/>
      <c r="I90" s="41"/>
      <c r="J90" s="41"/>
      <c r="K90" s="41"/>
      <c r="L90" s="41"/>
      <c r="M90" s="41"/>
      <c r="N90" s="41"/>
      <c r="O90" s="41"/>
      <c r="P90" s="41"/>
      <c r="Q90" s="41"/>
    </row>
    <row r="91" spans="2:17" ht="15.5" x14ac:dyDescent="0.35">
      <c r="B91" s="41"/>
      <c r="C91" s="41"/>
      <c r="D91" s="256"/>
      <c r="E91" s="41"/>
      <c r="F91" s="41"/>
      <c r="G91" s="41"/>
      <c r="H91" s="41"/>
      <c r="I91" s="41"/>
      <c r="J91" s="41"/>
      <c r="K91" s="41"/>
      <c r="L91" s="41"/>
      <c r="M91" s="41"/>
      <c r="N91" s="41"/>
      <c r="O91" s="41"/>
      <c r="P91" s="41"/>
      <c r="Q91" s="41"/>
    </row>
  </sheetData>
  <sheetProtection algorithmName="SHA-512" hashValue="V5K9zDFjsEq88cOnY2mET8+Hfa3/TrMu3Vt6T0EGUGdO7H002O/xlpO2BrwJseCCP6+I4uDeHpjq1qOH+15t6g==" saltValue="nCd9d961IvVp8LhIEHWXDQ==" spinCount="100000" sheet="1" scenarios="1" formatColumns="0" formatRows="0" insertColumns="0" insertRows="0" selectLockedCells="1"/>
  <mergeCells count="10">
    <mergeCell ref="N36:P52"/>
    <mergeCell ref="B33:B34"/>
    <mergeCell ref="C13:K18"/>
    <mergeCell ref="C22:I22"/>
    <mergeCell ref="G33:G34"/>
    <mergeCell ref="F33:F34"/>
    <mergeCell ref="E33:E34"/>
    <mergeCell ref="D33:D34"/>
    <mergeCell ref="C33:C34"/>
    <mergeCell ref="K21:M23"/>
  </mergeCells>
  <hyperlinks>
    <hyperlink ref="B4" location="Saturs!A1" display="Atpakaļ uz sadaļu Saturs" xr:uid="{F094F800-9B87-43E1-BB41-C8EC26A4AF99}"/>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9FFE419-7F66-4966-8305-2502454171A9}">
          <x14:formula1>
            <xm:f>'datu lapa'!$B$28:$B$30</xm:f>
          </x14:formula1>
          <xm:sqref>C22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4ECE-8165-4D9C-871D-94352B985DA0}">
  <sheetPr>
    <tabColor rgb="FFCC99FF"/>
  </sheetPr>
  <dimension ref="B2:M91"/>
  <sheetViews>
    <sheetView workbookViewId="0">
      <selection activeCell="F68" sqref="F68"/>
    </sheetView>
  </sheetViews>
  <sheetFormatPr defaultColWidth="9.1796875" defaultRowHeight="12.5" x14ac:dyDescent="0.25"/>
  <cols>
    <col min="1" max="1" width="9.1796875" style="81"/>
    <col min="2" max="2" width="66.7265625" style="81" customWidth="1"/>
    <col min="3" max="3" width="10.54296875" style="81" customWidth="1"/>
    <col min="4" max="4" width="12.81640625" style="81" customWidth="1"/>
    <col min="5" max="5" width="11.26953125" style="81" customWidth="1"/>
    <col min="6" max="6" width="13.81640625" style="81" customWidth="1"/>
    <col min="7" max="16384" width="9.1796875" style="81"/>
  </cols>
  <sheetData>
    <row r="2" spans="2:13" ht="20.5" x14ac:dyDescent="0.45">
      <c r="B2" s="83" t="s">
        <v>10</v>
      </c>
      <c r="C2" s="84" t="str">
        <f>Titullapa!$B$6</f>
        <v>Atelpas brīdis</v>
      </c>
      <c r="D2" s="82"/>
      <c r="E2" s="82"/>
      <c r="F2" s="82"/>
    </row>
    <row r="3" spans="2:13" ht="20.5" x14ac:dyDescent="0.45">
      <c r="B3" s="83" t="s">
        <v>11</v>
      </c>
      <c r="C3" s="84" t="str">
        <f>Saturs!C15</f>
        <v>VII Modulis: Transporta izmaksas</v>
      </c>
      <c r="D3" s="82"/>
      <c r="E3" s="82"/>
      <c r="F3" s="82"/>
    </row>
    <row r="4" spans="2:13" ht="20.5" x14ac:dyDescent="0.45">
      <c r="B4" s="129" t="s">
        <v>12</v>
      </c>
      <c r="C4" s="84"/>
      <c r="D4" s="82"/>
      <c r="E4" s="82"/>
      <c r="F4" s="82"/>
    </row>
    <row r="5" spans="2:13" ht="20.5" x14ac:dyDescent="0.45">
      <c r="B5" s="82"/>
      <c r="C5" s="82"/>
      <c r="D5" s="82"/>
      <c r="E5" s="82"/>
      <c r="F5" s="82"/>
    </row>
    <row r="6" spans="2:13" ht="20.5" x14ac:dyDescent="0.45">
      <c r="B6" s="88" t="s">
        <v>14</v>
      </c>
      <c r="C6" s="82"/>
      <c r="D6" s="82"/>
      <c r="E6" s="82"/>
      <c r="F6" s="82"/>
    </row>
    <row r="7" spans="2:13" ht="15.5" x14ac:dyDescent="0.35">
      <c r="C7" s="89" t="s">
        <v>15</v>
      </c>
      <c r="D7" s="41" t="s">
        <v>18</v>
      </c>
      <c r="E7" s="41"/>
      <c r="F7" s="41"/>
      <c r="G7" s="41"/>
      <c r="H7" s="41"/>
      <c r="I7" s="41"/>
      <c r="J7" s="41"/>
      <c r="K7" s="41"/>
      <c r="L7" s="41"/>
      <c r="M7" s="41"/>
    </row>
    <row r="8" spans="2:13" ht="15.5" x14ac:dyDescent="0.35">
      <c r="C8" s="90" t="s">
        <v>16</v>
      </c>
      <c r="D8" s="41" t="s">
        <v>270</v>
      </c>
      <c r="E8" s="41"/>
      <c r="F8" s="41"/>
      <c r="G8" s="41"/>
      <c r="H8" s="41"/>
      <c r="I8" s="41"/>
      <c r="J8" s="41"/>
      <c r="K8" s="41"/>
      <c r="L8" s="41"/>
      <c r="M8" s="41"/>
    </row>
    <row r="9" spans="2:13" ht="15.5" x14ac:dyDescent="0.35">
      <c r="C9" s="91" t="s">
        <v>17</v>
      </c>
      <c r="D9" s="41" t="s">
        <v>271</v>
      </c>
      <c r="E9" s="41"/>
      <c r="F9" s="41"/>
      <c r="G9" s="41"/>
      <c r="H9" s="41"/>
      <c r="I9" s="41"/>
      <c r="J9" s="41"/>
      <c r="K9" s="41"/>
      <c r="L9" s="41"/>
      <c r="M9" s="41"/>
    </row>
    <row r="11" spans="2:13" ht="17.5" x14ac:dyDescent="0.35">
      <c r="B11" s="88" t="s">
        <v>49</v>
      </c>
    </row>
    <row r="12" spans="2:13" ht="13" thickBot="1" x14ac:dyDescent="0.3"/>
    <row r="13" spans="2:13" ht="13.15" customHeight="1" x14ac:dyDescent="0.25">
      <c r="B13" s="333" t="s">
        <v>310</v>
      </c>
      <c r="C13" s="334"/>
      <c r="D13" s="334"/>
      <c r="E13" s="334"/>
      <c r="F13" s="334"/>
      <c r="G13" s="334"/>
      <c r="H13" s="334"/>
      <c r="I13" s="334"/>
      <c r="J13" s="334"/>
      <c r="K13" s="335"/>
    </row>
    <row r="14" spans="2:13" ht="13.15" customHeight="1" x14ac:dyDescent="0.25">
      <c r="B14" s="336"/>
      <c r="C14" s="337"/>
      <c r="D14" s="337"/>
      <c r="E14" s="337"/>
      <c r="F14" s="337"/>
      <c r="G14" s="337"/>
      <c r="H14" s="337"/>
      <c r="I14" s="337"/>
      <c r="J14" s="337"/>
      <c r="K14" s="338"/>
    </row>
    <row r="15" spans="2:13" ht="13.15" customHeight="1" x14ac:dyDescent="0.25">
      <c r="B15" s="336"/>
      <c r="C15" s="337"/>
      <c r="D15" s="337"/>
      <c r="E15" s="337"/>
      <c r="F15" s="337"/>
      <c r="G15" s="337"/>
      <c r="H15" s="337"/>
      <c r="I15" s="337"/>
      <c r="J15" s="337"/>
      <c r="K15" s="338"/>
    </row>
    <row r="16" spans="2:13" ht="13.15" customHeight="1" x14ac:dyDescent="0.25">
      <c r="B16" s="336"/>
      <c r="C16" s="337"/>
      <c r="D16" s="337"/>
      <c r="E16" s="337"/>
      <c r="F16" s="337"/>
      <c r="G16" s="337"/>
      <c r="H16" s="337"/>
      <c r="I16" s="337"/>
      <c r="J16" s="337"/>
      <c r="K16" s="338"/>
    </row>
    <row r="17" spans="2:12" ht="13.15" customHeight="1" x14ac:dyDescent="0.25">
      <c r="B17" s="336"/>
      <c r="C17" s="337"/>
      <c r="D17" s="337"/>
      <c r="E17" s="337"/>
      <c r="F17" s="337"/>
      <c r="G17" s="337"/>
      <c r="H17" s="337"/>
      <c r="I17" s="337"/>
      <c r="J17" s="337"/>
      <c r="K17" s="338"/>
    </row>
    <row r="18" spans="2:12" ht="13.15" customHeight="1" x14ac:dyDescent="0.25">
      <c r="B18" s="336"/>
      <c r="C18" s="337"/>
      <c r="D18" s="337"/>
      <c r="E18" s="337"/>
      <c r="F18" s="337"/>
      <c r="G18" s="337"/>
      <c r="H18" s="337"/>
      <c r="I18" s="337"/>
      <c r="J18" s="337"/>
      <c r="K18" s="338"/>
    </row>
    <row r="19" spans="2:12" ht="13.9" customHeight="1" thickBot="1" x14ac:dyDescent="0.3">
      <c r="B19" s="339"/>
      <c r="C19" s="340"/>
      <c r="D19" s="340"/>
      <c r="E19" s="340"/>
      <c r="F19" s="340"/>
      <c r="G19" s="340"/>
      <c r="H19" s="340"/>
      <c r="I19" s="340"/>
      <c r="J19" s="340"/>
      <c r="K19" s="341"/>
    </row>
    <row r="22" spans="2:12" ht="17.5" x14ac:dyDescent="0.35">
      <c r="B22" s="92" t="s">
        <v>204</v>
      </c>
      <c r="C22" s="201"/>
      <c r="D22" s="201"/>
      <c r="E22" s="41"/>
      <c r="F22" s="41"/>
      <c r="G22" s="41"/>
      <c r="H22" s="41"/>
      <c r="I22" s="41"/>
      <c r="J22" s="41"/>
      <c r="K22" s="41"/>
    </row>
    <row r="23" spans="2:12" ht="16" thickBot="1" x14ac:dyDescent="0.4">
      <c r="B23" s="41"/>
      <c r="C23" s="41"/>
      <c r="D23" s="41"/>
      <c r="E23" s="41"/>
      <c r="F23" s="41"/>
      <c r="G23" s="41"/>
      <c r="H23" s="41"/>
      <c r="I23" s="41"/>
      <c r="J23" s="41"/>
      <c r="K23" s="41"/>
    </row>
    <row r="24" spans="2:12" ht="31.5" thickBot="1" x14ac:dyDescent="0.4">
      <c r="B24" s="259" t="s">
        <v>153</v>
      </c>
      <c r="C24" s="260" t="s">
        <v>154</v>
      </c>
      <c r="D24" s="260" t="s">
        <v>155</v>
      </c>
      <c r="E24" s="261" t="s">
        <v>74</v>
      </c>
      <c r="F24" s="41"/>
      <c r="G24" s="41"/>
      <c r="H24" s="41"/>
      <c r="I24" s="41"/>
      <c r="J24" s="41"/>
      <c r="K24" s="41"/>
    </row>
    <row r="25" spans="2:12" ht="16" thickBot="1" x14ac:dyDescent="0.4">
      <c r="B25" s="252">
        <v>1</v>
      </c>
      <c r="C25" s="253">
        <v>2</v>
      </c>
      <c r="D25" s="253">
        <v>3</v>
      </c>
      <c r="E25" s="254">
        <v>4</v>
      </c>
      <c r="F25" s="41"/>
      <c r="G25" s="41"/>
      <c r="H25" s="41"/>
      <c r="I25" s="41"/>
      <c r="J25" s="41"/>
      <c r="K25" s="41"/>
    </row>
    <row r="26" spans="2:12" ht="15.75" customHeight="1" x14ac:dyDescent="0.35">
      <c r="B26" s="110" t="s">
        <v>156</v>
      </c>
      <c r="C26" s="186"/>
      <c r="D26" s="184"/>
      <c r="E26" s="32">
        <f>IFERROR(IF(C26="Jā",((C58*C46/100)+(IF(B52="Automašīnas iegādes vērtība, EUR",C52/C51,C52*C50*12/C51))+((C47+C48+C49)*C50/C51))*C57,0),"")</f>
        <v>0</v>
      </c>
      <c r="F26" s="41"/>
      <c r="G26" s="355" t="s">
        <v>315</v>
      </c>
      <c r="H26" s="356"/>
      <c r="I26" s="356"/>
      <c r="J26" s="356"/>
      <c r="K26" s="356"/>
      <c r="L26" s="357"/>
    </row>
    <row r="27" spans="2:12" ht="15.5" x14ac:dyDescent="0.35">
      <c r="B27" s="110" t="s">
        <v>144</v>
      </c>
      <c r="C27" s="186"/>
      <c r="D27" s="41"/>
      <c r="E27" s="32">
        <f>IFERROR(IF(C27="Jā",G67*C56,0),"")</f>
        <v>0</v>
      </c>
      <c r="F27" s="41"/>
      <c r="G27" s="358"/>
      <c r="H27" s="359"/>
      <c r="I27" s="359"/>
      <c r="J27" s="359"/>
      <c r="K27" s="359"/>
      <c r="L27" s="360"/>
    </row>
    <row r="28" spans="2:12" ht="15.75" customHeight="1" x14ac:dyDescent="0.35">
      <c r="B28" s="110" t="s">
        <v>184</v>
      </c>
      <c r="C28" s="186"/>
      <c r="D28" s="41"/>
      <c r="E28" s="32">
        <f>IFERROR(IF(C28="Jā",G68*C56,0),"")</f>
        <v>0</v>
      </c>
      <c r="F28" s="41"/>
      <c r="G28" s="358"/>
      <c r="H28" s="359"/>
      <c r="I28" s="359"/>
      <c r="J28" s="359"/>
      <c r="K28" s="359"/>
      <c r="L28" s="360"/>
    </row>
    <row r="29" spans="2:12" ht="15.75" customHeight="1" x14ac:dyDescent="0.35">
      <c r="B29" s="110" t="s">
        <v>145</v>
      </c>
      <c r="C29" s="186"/>
      <c r="D29" s="184"/>
      <c r="E29" s="32">
        <v>0</v>
      </c>
      <c r="F29" s="41"/>
      <c r="G29" s="358"/>
      <c r="H29" s="359"/>
      <c r="I29" s="359"/>
      <c r="J29" s="359"/>
      <c r="K29" s="359"/>
      <c r="L29" s="360"/>
    </row>
    <row r="30" spans="2:12" ht="15.75" customHeight="1" thickBot="1" x14ac:dyDescent="0.4">
      <c r="B30" s="110" t="s">
        <v>146</v>
      </c>
      <c r="C30" s="186"/>
      <c r="D30" s="41"/>
      <c r="E30" s="32">
        <f>IFERROR(IF(C30="Jā",SUM(E79:E81),0),"")</f>
        <v>0</v>
      </c>
      <c r="F30" s="41"/>
      <c r="G30" s="361"/>
      <c r="H30" s="362"/>
      <c r="I30" s="362"/>
      <c r="J30" s="362"/>
      <c r="K30" s="362"/>
      <c r="L30" s="363"/>
    </row>
    <row r="31" spans="2:12" ht="15.5" x14ac:dyDescent="0.35">
      <c r="B31" s="110" t="s">
        <v>157</v>
      </c>
      <c r="C31" s="186"/>
      <c r="D31" s="184"/>
      <c r="E31" s="32">
        <f>IFERROR(IF(C31="Jā",D31*E87,0),"")</f>
        <v>0</v>
      </c>
      <c r="F31" s="41"/>
      <c r="G31" s="41"/>
      <c r="H31" s="41"/>
      <c r="I31" s="41"/>
      <c r="J31" s="41"/>
      <c r="K31" s="41"/>
      <c r="L31" s="41"/>
    </row>
    <row r="32" spans="2:12" ht="16" thickBot="1" x14ac:dyDescent="0.4">
      <c r="B32" s="111" t="s">
        <v>158</v>
      </c>
      <c r="C32" s="189"/>
      <c r="D32" s="187"/>
      <c r="E32" s="35">
        <f>IFERROR(IF(C32="Jā",D32*C88,0),"")</f>
        <v>0</v>
      </c>
      <c r="F32" s="41"/>
      <c r="G32" s="41"/>
      <c r="H32" s="41"/>
      <c r="I32" s="41"/>
      <c r="J32" s="41"/>
      <c r="K32" s="41"/>
      <c r="L32" s="41"/>
    </row>
    <row r="33" spans="2:11" ht="15.5" x14ac:dyDescent="0.35">
      <c r="B33" s="41"/>
      <c r="C33" s="41"/>
      <c r="D33" s="41"/>
      <c r="E33" s="41"/>
      <c r="F33" s="41"/>
      <c r="G33" s="41"/>
      <c r="H33" s="41"/>
      <c r="I33" s="41"/>
      <c r="J33" s="41"/>
      <c r="K33" s="41"/>
    </row>
    <row r="34" spans="2:11" ht="16" thickBot="1" x14ac:dyDescent="0.4">
      <c r="B34" s="41"/>
      <c r="C34" s="41"/>
      <c r="D34" s="41"/>
      <c r="E34" s="41"/>
      <c r="F34" s="41"/>
      <c r="G34" s="41"/>
      <c r="H34" s="41"/>
      <c r="I34" s="41"/>
      <c r="J34" s="41"/>
      <c r="K34" s="41"/>
    </row>
    <row r="35" spans="2:11" ht="15.65" customHeight="1" x14ac:dyDescent="0.25">
      <c r="B35" s="333" t="s">
        <v>287</v>
      </c>
      <c r="C35" s="334"/>
      <c r="D35" s="334"/>
      <c r="E35" s="335"/>
      <c r="F35" s="262"/>
      <c r="G35" s="262"/>
      <c r="H35" s="262"/>
      <c r="I35" s="262"/>
      <c r="J35" s="262"/>
      <c r="K35" s="262"/>
    </row>
    <row r="36" spans="2:11" ht="14.5" customHeight="1" x14ac:dyDescent="0.25">
      <c r="B36" s="336"/>
      <c r="C36" s="337"/>
      <c r="D36" s="337"/>
      <c r="E36" s="338"/>
      <c r="F36" s="262"/>
      <c r="G36" s="262"/>
      <c r="H36" s="262"/>
      <c r="I36" s="262"/>
      <c r="J36" s="262"/>
      <c r="K36" s="262"/>
    </row>
    <row r="37" spans="2:11" ht="20.5" customHeight="1" thickBot="1" x14ac:dyDescent="0.3">
      <c r="B37" s="339"/>
      <c r="C37" s="340"/>
      <c r="D37" s="340"/>
      <c r="E37" s="341"/>
      <c r="F37" s="262"/>
      <c r="G37" s="262"/>
      <c r="H37" s="262"/>
      <c r="I37" s="262"/>
      <c r="J37" s="262"/>
      <c r="K37" s="262"/>
    </row>
    <row r="38" spans="2:11" ht="15.5" x14ac:dyDescent="0.35">
      <c r="B38" s="41"/>
      <c r="C38" s="41"/>
      <c r="D38" s="41"/>
      <c r="E38" s="41"/>
      <c r="F38" s="41"/>
      <c r="G38" s="41"/>
      <c r="H38" s="41"/>
      <c r="I38" s="41"/>
      <c r="J38" s="41"/>
      <c r="K38" s="41"/>
    </row>
    <row r="39" spans="2:11" ht="17.5" x14ac:dyDescent="0.35">
      <c r="B39" s="92" t="s">
        <v>162</v>
      </c>
      <c r="C39" s="41"/>
      <c r="D39" s="41"/>
      <c r="E39" s="41"/>
      <c r="F39" s="41"/>
      <c r="G39" s="41"/>
      <c r="H39" s="41"/>
      <c r="I39" s="41"/>
      <c r="J39" s="41"/>
      <c r="K39" s="41"/>
    </row>
    <row r="40" spans="2:11" ht="16" thickBot="1" x14ac:dyDescent="0.4">
      <c r="B40" s="41"/>
      <c r="C40" s="41"/>
      <c r="D40" s="41"/>
      <c r="E40" s="41"/>
      <c r="F40" s="41"/>
      <c r="G40" s="41"/>
      <c r="H40" s="41"/>
      <c r="I40" s="41"/>
      <c r="J40" s="41"/>
      <c r="K40" s="41"/>
    </row>
    <row r="41" spans="2:11" ht="16" thickBot="1" x14ac:dyDescent="0.4">
      <c r="B41" s="41" t="s">
        <v>147</v>
      </c>
      <c r="C41" s="128"/>
      <c r="D41" s="41"/>
      <c r="E41" s="41"/>
      <c r="F41" s="41"/>
      <c r="G41" s="41"/>
      <c r="H41" s="41"/>
      <c r="I41" s="41"/>
      <c r="J41" s="41"/>
      <c r="K41" s="41"/>
    </row>
    <row r="42" spans="2:11" ht="16" thickBot="1" x14ac:dyDescent="0.4">
      <c r="B42" s="41" t="s">
        <v>148</v>
      </c>
      <c r="C42" s="128"/>
      <c r="D42" s="41"/>
      <c r="E42" s="41"/>
      <c r="F42" s="41"/>
      <c r="G42" s="41"/>
      <c r="H42" s="41"/>
      <c r="I42" s="41"/>
      <c r="J42" s="41"/>
      <c r="K42" s="41"/>
    </row>
    <row r="43" spans="2:11" ht="16" thickBot="1" x14ac:dyDescent="0.4">
      <c r="B43" s="41" t="s">
        <v>163</v>
      </c>
      <c r="C43" s="128"/>
      <c r="D43" s="41"/>
      <c r="E43" s="41"/>
      <c r="F43" s="41"/>
      <c r="G43" s="41"/>
      <c r="H43" s="41"/>
      <c r="I43" s="41"/>
      <c r="J43" s="41"/>
      <c r="K43" s="41"/>
    </row>
    <row r="44" spans="2:11" ht="16" thickBot="1" x14ac:dyDescent="0.4">
      <c r="B44" s="41" t="s">
        <v>182</v>
      </c>
      <c r="C44" s="128"/>
      <c r="D44" s="41"/>
      <c r="E44" s="41"/>
      <c r="F44" s="41"/>
      <c r="G44" s="41"/>
      <c r="H44" s="41"/>
      <c r="I44" s="41"/>
      <c r="J44" s="41"/>
      <c r="K44" s="41"/>
    </row>
    <row r="45" spans="2:11" ht="16" thickBot="1" x14ac:dyDescent="0.4">
      <c r="B45" s="41" t="s">
        <v>149</v>
      </c>
      <c r="C45" s="274"/>
      <c r="D45" s="41"/>
      <c r="E45" s="41"/>
      <c r="F45" s="41"/>
      <c r="G45" s="41"/>
      <c r="H45" s="41"/>
      <c r="I45" s="41"/>
      <c r="J45" s="41"/>
      <c r="K45" s="41"/>
    </row>
    <row r="46" spans="2:11" ht="16" thickBot="1" x14ac:dyDescent="0.4">
      <c r="B46" s="41" t="s">
        <v>311</v>
      </c>
      <c r="C46" s="128"/>
      <c r="D46" s="41" t="str">
        <f>IFERROR(VLOOKUP(C45,'datu lapa'!B:D,3,0),"")</f>
        <v/>
      </c>
      <c r="E46" s="41"/>
      <c r="F46" s="41"/>
      <c r="G46" s="41"/>
      <c r="H46" s="41"/>
      <c r="I46" s="41"/>
      <c r="J46" s="41"/>
      <c r="K46" s="41"/>
    </row>
    <row r="47" spans="2:11" ht="16" thickBot="1" x14ac:dyDescent="0.4">
      <c r="B47" s="41" t="s">
        <v>181</v>
      </c>
      <c r="C47" s="128"/>
      <c r="D47" s="41"/>
      <c r="E47" s="41"/>
      <c r="F47" s="41"/>
      <c r="G47" s="41"/>
      <c r="H47" s="41"/>
      <c r="I47" s="41"/>
      <c r="J47" s="41"/>
      <c r="K47" s="41"/>
    </row>
    <row r="48" spans="2:11" ht="16" thickBot="1" x14ac:dyDescent="0.4">
      <c r="B48" s="41" t="s">
        <v>179</v>
      </c>
      <c r="C48" s="128"/>
      <c r="D48" s="41"/>
      <c r="E48" s="41"/>
      <c r="F48" s="41"/>
      <c r="G48" s="41"/>
      <c r="H48" s="41"/>
      <c r="I48" s="41"/>
      <c r="J48" s="41"/>
      <c r="K48" s="41"/>
    </row>
    <row r="49" spans="2:11" ht="16" thickBot="1" x14ac:dyDescent="0.4">
      <c r="B49" s="41" t="s">
        <v>178</v>
      </c>
      <c r="C49" s="128"/>
      <c r="D49" s="41"/>
      <c r="E49" s="41"/>
      <c r="F49" s="41"/>
      <c r="G49" s="41"/>
      <c r="H49" s="41"/>
      <c r="I49" s="41"/>
      <c r="J49" s="41"/>
      <c r="K49" s="41"/>
    </row>
    <row r="50" spans="2:11" ht="16" thickBot="1" x14ac:dyDescent="0.4">
      <c r="B50" s="41" t="s">
        <v>164</v>
      </c>
      <c r="C50" s="128"/>
      <c r="D50" s="41"/>
      <c r="E50" s="41"/>
      <c r="F50" s="41"/>
      <c r="G50" s="41"/>
      <c r="H50" s="41"/>
      <c r="I50" s="41"/>
      <c r="J50" s="41"/>
      <c r="K50" s="41"/>
    </row>
    <row r="51" spans="2:11" ht="16" thickBot="1" x14ac:dyDescent="0.4">
      <c r="B51" s="41" t="s">
        <v>180</v>
      </c>
      <c r="C51" s="128"/>
      <c r="D51" s="41"/>
      <c r="E51" s="41"/>
      <c r="F51" s="41"/>
      <c r="G51" s="41"/>
      <c r="H51" s="41"/>
      <c r="I51" s="41"/>
      <c r="J51" s="41"/>
      <c r="K51" s="41"/>
    </row>
    <row r="52" spans="2:11" ht="16" thickBot="1" x14ac:dyDescent="0.4">
      <c r="B52" s="274" t="s">
        <v>166</v>
      </c>
      <c r="C52" s="128"/>
      <c r="D52" s="41"/>
      <c r="E52" s="41"/>
      <c r="F52" s="41"/>
      <c r="G52" s="41"/>
      <c r="H52" s="41"/>
      <c r="I52" s="41"/>
      <c r="J52" s="41"/>
      <c r="K52" s="41"/>
    </row>
    <row r="53" spans="2:11" ht="15.5" x14ac:dyDescent="0.35">
      <c r="B53" s="41"/>
      <c r="C53" s="41"/>
      <c r="D53" s="41"/>
      <c r="E53" s="41"/>
      <c r="F53" s="41"/>
      <c r="G53" s="41"/>
      <c r="H53" s="41"/>
      <c r="I53" s="41"/>
      <c r="J53" s="41"/>
      <c r="K53" s="41"/>
    </row>
    <row r="54" spans="2:11" ht="17.5" x14ac:dyDescent="0.35">
      <c r="B54" s="92" t="s">
        <v>174</v>
      </c>
      <c r="C54" s="41"/>
      <c r="D54" s="41"/>
      <c r="E54" s="41"/>
      <c r="F54" s="41"/>
      <c r="G54" s="41"/>
      <c r="H54" s="41"/>
      <c r="I54" s="41"/>
      <c r="J54" s="41"/>
      <c r="K54" s="41"/>
    </row>
    <row r="55" spans="2:11" ht="16" thickBot="1" x14ac:dyDescent="0.4">
      <c r="B55" s="41"/>
      <c r="C55" s="41"/>
      <c r="D55" s="41"/>
      <c r="E55" s="41"/>
      <c r="F55" s="41"/>
      <c r="G55" s="41"/>
      <c r="H55" s="41"/>
      <c r="I55" s="41"/>
      <c r="J55" s="41"/>
      <c r="K55" s="41"/>
    </row>
    <row r="56" spans="2:11" ht="16" thickBot="1" x14ac:dyDescent="0.4">
      <c r="B56" s="41" t="s">
        <v>175</v>
      </c>
      <c r="C56" s="128"/>
      <c r="D56" s="41"/>
      <c r="E56" s="41"/>
      <c r="F56" s="41"/>
      <c r="G56" s="41"/>
      <c r="H56" s="41"/>
      <c r="I56" s="41"/>
      <c r="J56" s="41"/>
      <c r="K56" s="41"/>
    </row>
    <row r="57" spans="2:11" ht="16" thickBot="1" x14ac:dyDescent="0.4">
      <c r="B57" s="41" t="s">
        <v>176</v>
      </c>
      <c r="C57" s="128"/>
      <c r="D57" s="41"/>
      <c r="E57" s="41"/>
      <c r="F57" s="41"/>
      <c r="G57" s="41"/>
      <c r="H57" s="41"/>
      <c r="I57" s="41"/>
      <c r="J57" s="41"/>
      <c r="K57" s="41"/>
    </row>
    <row r="58" spans="2:11" ht="16" thickBot="1" x14ac:dyDescent="0.4">
      <c r="B58" s="41" t="s">
        <v>177</v>
      </c>
      <c r="C58" s="128"/>
      <c r="D58" s="41" t="str">
        <f>IFERROR(VLOOKUP(C45,'datu lapa'!B:D,2,0),"")</f>
        <v/>
      </c>
      <c r="E58" s="41"/>
      <c r="F58" s="41"/>
      <c r="G58" s="41"/>
      <c r="H58" s="41"/>
      <c r="I58" s="41"/>
      <c r="J58" s="41"/>
      <c r="K58" s="41"/>
    </row>
    <row r="59" spans="2:11" ht="16" thickBot="1" x14ac:dyDescent="0.4">
      <c r="B59" s="41"/>
      <c r="C59" s="41"/>
      <c r="D59" s="41"/>
      <c r="E59" s="41"/>
      <c r="F59" s="41"/>
      <c r="G59" s="41"/>
      <c r="H59" s="41"/>
      <c r="I59" s="41"/>
      <c r="J59" s="41"/>
      <c r="K59" s="41"/>
    </row>
    <row r="60" spans="2:11" ht="15.65" customHeight="1" x14ac:dyDescent="0.25">
      <c r="B60" s="333" t="s">
        <v>288</v>
      </c>
      <c r="C60" s="334"/>
      <c r="D60" s="334"/>
      <c r="E60" s="335"/>
      <c r="F60" s="262"/>
      <c r="G60" s="262"/>
      <c r="H60" s="262"/>
      <c r="I60" s="262"/>
      <c r="J60" s="262"/>
      <c r="K60" s="262"/>
    </row>
    <row r="61" spans="2:11" ht="14.5" customHeight="1" thickBot="1" x14ac:dyDescent="0.3">
      <c r="B61" s="339"/>
      <c r="C61" s="340"/>
      <c r="D61" s="340"/>
      <c r="E61" s="341"/>
      <c r="F61" s="262"/>
      <c r="G61" s="262"/>
      <c r="H61" s="262"/>
      <c r="I61" s="262"/>
      <c r="J61" s="262"/>
      <c r="K61" s="262"/>
    </row>
    <row r="62" spans="2:11" ht="15.5" x14ac:dyDescent="0.35">
      <c r="B62" s="41"/>
      <c r="C62" s="41"/>
      <c r="D62" s="41"/>
      <c r="E62" s="41"/>
      <c r="F62" s="41"/>
      <c r="G62" s="41"/>
      <c r="H62" s="41"/>
      <c r="I62" s="41"/>
      <c r="J62" s="41"/>
      <c r="K62" s="41"/>
    </row>
    <row r="63" spans="2:11" ht="17.5" x14ac:dyDescent="0.35">
      <c r="B63" s="92" t="s">
        <v>205</v>
      </c>
      <c r="C63" s="201"/>
      <c r="D63" s="201"/>
      <c r="E63" s="132"/>
      <c r="F63" s="41"/>
      <c r="G63" s="41"/>
      <c r="H63" s="41"/>
      <c r="I63" s="41"/>
      <c r="J63" s="41"/>
      <c r="K63" s="41"/>
    </row>
    <row r="64" spans="2:11" ht="16" thickBot="1" x14ac:dyDescent="0.4">
      <c r="B64" s="41"/>
      <c r="C64" s="41"/>
      <c r="D64" s="41"/>
      <c r="E64" s="41"/>
      <c r="F64" s="41"/>
      <c r="G64" s="41"/>
      <c r="H64" s="41"/>
      <c r="I64" s="41"/>
      <c r="J64" s="41"/>
      <c r="K64" s="41"/>
    </row>
    <row r="65" spans="2:12" ht="62.5" thickBot="1" x14ac:dyDescent="0.4">
      <c r="B65" s="259" t="s">
        <v>183</v>
      </c>
      <c r="C65" s="260" t="s">
        <v>260</v>
      </c>
      <c r="D65" s="260" t="s">
        <v>68</v>
      </c>
      <c r="E65" s="263" t="s">
        <v>69</v>
      </c>
      <c r="F65" s="317" t="s">
        <v>155</v>
      </c>
      <c r="G65" s="264" t="s">
        <v>185</v>
      </c>
      <c r="H65" s="41"/>
      <c r="I65" s="41"/>
      <c r="J65" s="41"/>
      <c r="K65" s="41"/>
      <c r="L65" s="41"/>
    </row>
    <row r="66" spans="2:12" ht="16" thickBot="1" x14ac:dyDescent="0.4">
      <c r="B66" s="252">
        <v>1</v>
      </c>
      <c r="C66" s="253">
        <v>2</v>
      </c>
      <c r="D66" s="253">
        <v>3</v>
      </c>
      <c r="E66" s="265">
        <v>4</v>
      </c>
      <c r="F66" s="214">
        <v>5</v>
      </c>
      <c r="G66" s="266">
        <v>6</v>
      </c>
      <c r="H66" s="41"/>
      <c r="I66" s="41"/>
      <c r="J66" s="41"/>
      <c r="K66" s="41"/>
      <c r="L66" s="41"/>
    </row>
    <row r="67" spans="2:12" ht="15.5" x14ac:dyDescent="0.35">
      <c r="B67" s="110" t="s">
        <v>144</v>
      </c>
      <c r="C67" s="219"/>
      <c r="D67" s="31">
        <f>C67*'Atlīdzības izmaksas'!D23</f>
        <v>0</v>
      </c>
      <c r="E67" s="31">
        <f>(C67+D67)*'Atlīdzības izmaksas'!D24</f>
        <v>0</v>
      </c>
      <c r="F67" s="219"/>
      <c r="G67" s="68">
        <f>(C67+D67+E67)*F67</f>
        <v>0</v>
      </c>
      <c r="H67" s="41"/>
      <c r="I67" s="41"/>
      <c r="J67" s="41"/>
      <c r="K67" s="41"/>
      <c r="L67" s="41"/>
    </row>
    <row r="68" spans="2:12" ht="16" thickBot="1" x14ac:dyDescent="0.4">
      <c r="B68" s="111" t="s">
        <v>184</v>
      </c>
      <c r="C68" s="79"/>
      <c r="D68" s="34">
        <f>C68*'Atlīdzības izmaksas'!D23</f>
        <v>0</v>
      </c>
      <c r="E68" s="34">
        <f>(C68+D68)*'Atlīdzības izmaksas'!D24</f>
        <v>0</v>
      </c>
      <c r="F68" s="79"/>
      <c r="G68" s="69">
        <f>(C68+D68+E68)*F68</f>
        <v>0</v>
      </c>
      <c r="H68" s="41"/>
      <c r="I68" s="41"/>
      <c r="J68" s="41"/>
      <c r="K68" s="41"/>
      <c r="L68" s="41"/>
    </row>
    <row r="69" spans="2:12" ht="16" thickBot="1" x14ac:dyDescent="0.4">
      <c r="B69" s="41"/>
      <c r="C69" s="41"/>
      <c r="D69" s="41"/>
      <c r="E69" s="41"/>
      <c r="F69" s="41"/>
      <c r="G69" s="41"/>
      <c r="H69" s="41"/>
      <c r="I69" s="41"/>
      <c r="J69" s="41"/>
      <c r="K69" s="41"/>
    </row>
    <row r="70" spans="2:12" ht="15.65" customHeight="1" x14ac:dyDescent="0.25">
      <c r="B70" s="333" t="s">
        <v>289</v>
      </c>
      <c r="C70" s="334"/>
      <c r="D70" s="334"/>
      <c r="E70" s="334"/>
      <c r="F70" s="335"/>
      <c r="G70" s="262"/>
      <c r="H70" s="262"/>
      <c r="I70" s="262"/>
      <c r="J70" s="262"/>
      <c r="K70" s="262"/>
    </row>
    <row r="71" spans="2:12" ht="14.5" customHeight="1" x14ac:dyDescent="0.25">
      <c r="B71" s="336"/>
      <c r="C71" s="337"/>
      <c r="D71" s="337"/>
      <c r="E71" s="337"/>
      <c r="F71" s="338"/>
      <c r="G71" s="262"/>
      <c r="H71" s="262"/>
      <c r="I71" s="262"/>
      <c r="J71" s="262"/>
      <c r="K71" s="262"/>
    </row>
    <row r="72" spans="2:12" ht="14.5" customHeight="1" x14ac:dyDescent="0.25">
      <c r="B72" s="336"/>
      <c r="C72" s="337"/>
      <c r="D72" s="337"/>
      <c r="E72" s="337"/>
      <c r="F72" s="338"/>
      <c r="G72" s="262"/>
      <c r="H72" s="262"/>
      <c r="I72" s="262"/>
      <c r="J72" s="262"/>
      <c r="K72" s="262"/>
    </row>
    <row r="73" spans="2:12" ht="14.5" customHeight="1" thickBot="1" x14ac:dyDescent="0.3">
      <c r="B73" s="339"/>
      <c r="C73" s="340"/>
      <c r="D73" s="340"/>
      <c r="E73" s="340"/>
      <c r="F73" s="341"/>
      <c r="G73" s="262"/>
      <c r="H73" s="262"/>
      <c r="I73" s="262"/>
      <c r="J73" s="262"/>
      <c r="K73" s="262"/>
    </row>
    <row r="74" spans="2:12" ht="15.5" x14ac:dyDescent="0.35">
      <c r="B74" s="41"/>
      <c r="C74" s="41"/>
      <c r="D74" s="41"/>
      <c r="E74" s="41"/>
      <c r="F74" s="41"/>
      <c r="G74" s="41"/>
      <c r="H74" s="41"/>
      <c r="I74" s="41"/>
      <c r="J74" s="41"/>
      <c r="K74" s="41"/>
    </row>
    <row r="75" spans="2:12" ht="17.5" x14ac:dyDescent="0.35">
      <c r="B75" s="92" t="s">
        <v>206</v>
      </c>
      <c r="C75" s="201"/>
      <c r="D75" s="41"/>
      <c r="E75" s="41"/>
      <c r="F75" s="41"/>
      <c r="G75" s="41"/>
      <c r="H75" s="41"/>
      <c r="I75" s="41"/>
      <c r="J75" s="41"/>
      <c r="K75" s="41"/>
    </row>
    <row r="76" spans="2:12" ht="16" thickBot="1" x14ac:dyDescent="0.4">
      <c r="B76" s="41"/>
      <c r="C76" s="41"/>
      <c r="D76" s="41"/>
      <c r="E76" s="41"/>
      <c r="F76" s="41"/>
      <c r="G76" s="41"/>
      <c r="H76" s="41"/>
      <c r="I76" s="41"/>
      <c r="J76" s="41"/>
      <c r="K76" s="41"/>
    </row>
    <row r="77" spans="2:12" ht="31.5" thickBot="1" x14ac:dyDescent="0.4">
      <c r="B77" s="267" t="s">
        <v>186</v>
      </c>
      <c r="C77" s="260" t="s">
        <v>187</v>
      </c>
      <c r="D77" s="268" t="s">
        <v>188</v>
      </c>
      <c r="E77" s="263" t="s">
        <v>74</v>
      </c>
      <c r="F77" s="200" t="s">
        <v>189</v>
      </c>
      <c r="G77" s="41"/>
      <c r="H77" s="41"/>
      <c r="I77" s="41"/>
      <c r="J77" s="41"/>
      <c r="K77" s="41"/>
    </row>
    <row r="78" spans="2:12" ht="16" thickBot="1" x14ac:dyDescent="0.4">
      <c r="B78" s="252">
        <v>1</v>
      </c>
      <c r="C78" s="253">
        <v>2</v>
      </c>
      <c r="D78" s="253">
        <v>3</v>
      </c>
      <c r="E78" s="265">
        <v>4</v>
      </c>
      <c r="F78" s="266">
        <v>5</v>
      </c>
      <c r="G78" s="41"/>
      <c r="H78" s="41"/>
      <c r="I78" s="41"/>
      <c r="J78" s="41"/>
      <c r="K78" s="41"/>
    </row>
    <row r="79" spans="2:12" ht="15.5" x14ac:dyDescent="0.35">
      <c r="B79" s="110" t="s">
        <v>190</v>
      </c>
      <c r="C79" s="184"/>
      <c r="D79" s="184"/>
      <c r="E79" s="31">
        <f>C79*D79</f>
        <v>0</v>
      </c>
      <c r="F79" s="393" t="s">
        <v>231</v>
      </c>
      <c r="G79" s="41"/>
      <c r="H79" s="41"/>
      <c r="I79" s="41"/>
      <c r="J79" s="41"/>
      <c r="K79" s="41"/>
    </row>
    <row r="80" spans="2:12" ht="15.5" x14ac:dyDescent="0.35">
      <c r="B80" s="110" t="s">
        <v>191</v>
      </c>
      <c r="C80" s="184"/>
      <c r="D80" s="184"/>
      <c r="E80" s="31">
        <f>C80*D80</f>
        <v>0</v>
      </c>
      <c r="F80" s="393"/>
      <c r="G80" s="41"/>
      <c r="H80" s="41"/>
      <c r="I80" s="41"/>
      <c r="J80" s="41"/>
      <c r="K80" s="41"/>
    </row>
    <row r="81" spans="2:11" ht="16" thickBot="1" x14ac:dyDescent="0.4">
      <c r="B81" s="111" t="s">
        <v>192</v>
      </c>
      <c r="C81" s="187"/>
      <c r="D81" s="187"/>
      <c r="E81" s="34">
        <f>C81*D81</f>
        <v>0</v>
      </c>
      <c r="F81" s="394"/>
      <c r="G81" s="41"/>
      <c r="H81" s="41"/>
      <c r="I81" s="41"/>
      <c r="J81" s="41"/>
      <c r="K81" s="41"/>
    </row>
    <row r="82" spans="2:11" ht="15.5" x14ac:dyDescent="0.35">
      <c r="B82" s="41"/>
      <c r="C82" s="41"/>
      <c r="D82" s="41"/>
      <c r="E82" s="41"/>
      <c r="F82" s="41"/>
      <c r="G82" s="41"/>
      <c r="H82" s="41"/>
      <c r="I82" s="41"/>
      <c r="J82" s="41"/>
      <c r="K82" s="41"/>
    </row>
    <row r="83" spans="2:11" ht="17.5" x14ac:dyDescent="0.35">
      <c r="B83" s="92" t="s">
        <v>193</v>
      </c>
      <c r="C83" s="201"/>
      <c r="D83" s="201"/>
      <c r="E83" s="132"/>
      <c r="F83" s="132"/>
      <c r="G83" s="41"/>
      <c r="H83" s="41"/>
      <c r="I83" s="41"/>
      <c r="J83" s="41"/>
      <c r="K83" s="41"/>
    </row>
    <row r="84" spans="2:11" ht="16" thickBot="1" x14ac:dyDescent="0.4">
      <c r="B84" s="41"/>
      <c r="C84" s="41"/>
      <c r="D84" s="41"/>
      <c r="E84" s="41"/>
      <c r="F84" s="41"/>
      <c r="G84" s="41"/>
      <c r="H84" s="41"/>
      <c r="I84" s="41"/>
      <c r="J84" s="41"/>
      <c r="K84" s="41"/>
    </row>
    <row r="85" spans="2:11" ht="31.5" thickBot="1" x14ac:dyDescent="0.4">
      <c r="B85" s="235" t="s">
        <v>186</v>
      </c>
      <c r="C85" s="235" t="s">
        <v>293</v>
      </c>
      <c r="D85" s="235" t="s">
        <v>294</v>
      </c>
      <c r="E85" s="236" t="s">
        <v>295</v>
      </c>
      <c r="F85" s="41"/>
      <c r="G85" s="41"/>
      <c r="H85" s="41"/>
      <c r="I85" s="41"/>
      <c r="J85" s="41"/>
      <c r="K85" s="41"/>
    </row>
    <row r="86" spans="2:11" ht="16" thickBot="1" x14ac:dyDescent="0.4">
      <c r="B86" s="269">
        <v>1</v>
      </c>
      <c r="C86" s="270">
        <v>2</v>
      </c>
      <c r="D86" s="270">
        <v>3</v>
      </c>
      <c r="E86" s="271">
        <v>4</v>
      </c>
      <c r="F86" s="41"/>
      <c r="G86" s="41"/>
      <c r="H86" s="41"/>
      <c r="I86" s="41"/>
      <c r="J86" s="41"/>
      <c r="K86" s="41"/>
    </row>
    <row r="87" spans="2:11" ht="15.5" x14ac:dyDescent="0.35">
      <c r="B87" s="272" t="s">
        <v>194</v>
      </c>
      <c r="C87" s="78"/>
      <c r="D87" s="78"/>
      <c r="E87" s="26">
        <f>IFERROR(C87*D87,"")</f>
        <v>0</v>
      </c>
      <c r="F87" s="41"/>
      <c r="G87" s="41"/>
      <c r="H87" s="41"/>
      <c r="I87" s="41"/>
      <c r="J87" s="41"/>
      <c r="K87" s="41"/>
    </row>
    <row r="88" spans="2:11" ht="16" thickBot="1" x14ac:dyDescent="0.4">
      <c r="B88" s="111" t="s">
        <v>195</v>
      </c>
      <c r="C88" s="79"/>
      <c r="D88" s="79"/>
      <c r="E88" s="35">
        <f>IFERROR(C88*D88,"")</f>
        <v>0</v>
      </c>
      <c r="F88" s="41"/>
      <c r="G88" s="41"/>
      <c r="H88" s="41"/>
      <c r="I88" s="41"/>
      <c r="J88" s="41"/>
      <c r="K88" s="41"/>
    </row>
    <row r="89" spans="2:11" ht="15.5" x14ac:dyDescent="0.35">
      <c r="B89" s="41"/>
      <c r="C89" s="41"/>
      <c r="D89" s="41"/>
      <c r="E89" s="41"/>
      <c r="F89" s="41"/>
      <c r="G89" s="41"/>
      <c r="H89" s="41"/>
      <c r="I89" s="41"/>
      <c r="J89" s="41"/>
      <c r="K89" s="41"/>
    </row>
    <row r="90" spans="2:11" ht="15.5" x14ac:dyDescent="0.35">
      <c r="B90" s="41"/>
      <c r="C90" s="41"/>
      <c r="D90" s="41"/>
      <c r="E90" s="41"/>
      <c r="F90" s="41"/>
      <c r="G90" s="41"/>
      <c r="H90" s="41"/>
      <c r="I90" s="41"/>
      <c r="J90" s="41"/>
      <c r="K90" s="41"/>
    </row>
    <row r="91" spans="2:11" ht="15.5" x14ac:dyDescent="0.35">
      <c r="B91" s="41"/>
      <c r="C91" s="41"/>
      <c r="D91" s="41"/>
      <c r="E91" s="41"/>
      <c r="F91" s="41"/>
      <c r="G91" s="41"/>
      <c r="H91" s="41"/>
      <c r="I91" s="41"/>
      <c r="J91" s="41"/>
      <c r="K91" s="41"/>
    </row>
  </sheetData>
  <sheetProtection algorithmName="SHA-512" hashValue="9Oe2ogbBuo+SCW0QxHPMmcdBBev8cFbvHJoZZHnDVP1GQqKmX2A85nr1TaXXAU9WWoC3SP4p+jBNTnacqAorGA==" saltValue="yh6UAncGdL+417NGJyapPA==" spinCount="100000" sheet="1" scenarios="1" formatColumns="0" formatRows="0" insertColumns="0" insertRows="0" selectLockedCells="1"/>
  <mergeCells count="6">
    <mergeCell ref="F79:F81"/>
    <mergeCell ref="B13:K19"/>
    <mergeCell ref="B35:E37"/>
    <mergeCell ref="B60:E61"/>
    <mergeCell ref="B70:F73"/>
    <mergeCell ref="G26:L30"/>
  </mergeCells>
  <hyperlinks>
    <hyperlink ref="B4" location="Saturs!A1" display="Atpakaļ uz sadaļu Saturs" xr:uid="{FE15E877-86D6-4D60-BF89-53DCC0DB3469}"/>
  </hyperlink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4CD69BBA-4FB5-40F5-A3C7-4CC359AB3E71}">
          <x14:formula1>
            <xm:f>'datu lapa'!$B$68:$B$69</xm:f>
          </x14:formula1>
          <xm:sqref>B52</xm:sqref>
        </x14:dataValidation>
        <x14:dataValidation type="list" allowBlank="1" showInputMessage="1" showErrorMessage="1" xr:uid="{8E6FA303-4318-4F52-B9B5-A44B2BB42073}">
          <x14:formula1>
            <xm:f>'datu lapa'!$B$73:$B$77</xm:f>
          </x14:formula1>
          <xm:sqref>C45</xm:sqref>
        </x14:dataValidation>
        <x14:dataValidation type="list" allowBlank="1" showInputMessage="1" showErrorMessage="1" xr:uid="{8220120A-F416-4963-95FF-6738AE1A7766}">
          <x14:formula1>
            <xm:f>'datu lapa'!$B$63:$B$64</xm:f>
          </x14:formula1>
          <xm:sqref>C26:C32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DEDD0-2EC7-4FFC-A04C-D3FC2766994B}">
  <dimension ref="A3:J90"/>
  <sheetViews>
    <sheetView workbookViewId="0">
      <selection activeCell="B8" sqref="B8:B11"/>
    </sheetView>
  </sheetViews>
  <sheetFormatPr defaultColWidth="9.1796875" defaultRowHeight="10" x14ac:dyDescent="0.2"/>
  <cols>
    <col min="1" max="4" width="9.1796875" style="1"/>
    <col min="5" max="5" width="9.1796875" style="1" customWidth="1"/>
    <col min="6" max="16384" width="9.1796875" style="1"/>
  </cols>
  <sheetData>
    <row r="3" spans="1:7" x14ac:dyDescent="0.2">
      <c r="A3" s="3"/>
      <c r="B3" s="3" t="s">
        <v>41</v>
      </c>
      <c r="C3" s="3"/>
      <c r="D3" s="3"/>
      <c r="E3" s="3"/>
    </row>
    <row r="6" spans="1:7" ht="10.5" x14ac:dyDescent="0.25">
      <c r="B6" s="2" t="s">
        <v>42</v>
      </c>
    </row>
    <row r="7" spans="1:7" ht="10.5" thickBot="1" x14ac:dyDescent="0.25"/>
    <row r="8" spans="1:7" x14ac:dyDescent="0.2">
      <c r="B8" s="8" t="s">
        <v>43</v>
      </c>
      <c r="C8" s="9"/>
      <c r="D8" s="9"/>
      <c r="E8" s="9"/>
      <c r="F8" s="9"/>
      <c r="G8" s="10"/>
    </row>
    <row r="9" spans="1:7" x14ac:dyDescent="0.2">
      <c r="B9" s="4" t="s">
        <v>44</v>
      </c>
      <c r="G9" s="6"/>
    </row>
    <row r="10" spans="1:7" x14ac:dyDescent="0.2">
      <c r="B10" s="4" t="s">
        <v>9</v>
      </c>
      <c r="G10" s="6"/>
    </row>
    <row r="11" spans="1:7" ht="10.5" thickBot="1" x14ac:dyDescent="0.25">
      <c r="B11" s="5" t="s">
        <v>222</v>
      </c>
      <c r="C11" s="7"/>
      <c r="D11" s="7"/>
      <c r="E11" s="7"/>
      <c r="F11" s="7"/>
      <c r="G11" s="11"/>
    </row>
    <row r="14" spans="1:7" x14ac:dyDescent="0.2">
      <c r="A14" s="3"/>
      <c r="B14" s="3" t="s">
        <v>80</v>
      </c>
      <c r="C14" s="3"/>
      <c r="D14" s="3"/>
      <c r="E14" s="3"/>
    </row>
    <row r="16" spans="1:7" x14ac:dyDescent="0.2">
      <c r="B16" s="1" t="s">
        <v>81</v>
      </c>
    </row>
    <row r="17" spans="1:7" ht="10.5" thickBot="1" x14ac:dyDescent="0.25"/>
    <row r="18" spans="1:7" x14ac:dyDescent="0.2">
      <c r="B18" s="12">
        <v>8</v>
      </c>
    </row>
    <row r="19" spans="1:7" ht="10.5" thickBot="1" x14ac:dyDescent="0.25">
      <c r="B19" s="13">
        <v>10</v>
      </c>
    </row>
    <row r="21" spans="1:7" x14ac:dyDescent="0.2">
      <c r="B21" s="1" t="s">
        <v>83</v>
      </c>
    </row>
    <row r="22" spans="1:7" ht="10.5" thickBot="1" x14ac:dyDescent="0.25"/>
    <row r="23" spans="1:7" x14ac:dyDescent="0.2">
      <c r="B23" s="12" t="s">
        <v>84</v>
      </c>
    </row>
    <row r="24" spans="1:7" ht="10.5" thickBot="1" x14ac:dyDescent="0.25">
      <c r="B24" s="13" t="s">
        <v>85</v>
      </c>
    </row>
    <row r="26" spans="1:7" x14ac:dyDescent="0.2">
      <c r="A26" s="3"/>
      <c r="B26" s="3" t="s">
        <v>88</v>
      </c>
      <c r="C26" s="3"/>
      <c r="D26" s="3"/>
      <c r="E26" s="3"/>
    </row>
    <row r="27" spans="1:7" ht="10.5" thickBot="1" x14ac:dyDescent="0.25"/>
    <row r="28" spans="1:7" x14ac:dyDescent="0.2">
      <c r="B28" s="8" t="s">
        <v>89</v>
      </c>
      <c r="C28" s="9"/>
      <c r="D28" s="9"/>
      <c r="E28" s="9"/>
      <c r="F28" s="9"/>
      <c r="G28" s="10"/>
    </row>
    <row r="29" spans="1:7" ht="10.5" thickBot="1" x14ac:dyDescent="0.25">
      <c r="B29" s="5" t="s">
        <v>90</v>
      </c>
      <c r="G29" s="6"/>
    </row>
    <row r="30" spans="1:7" ht="10.5" thickBot="1" x14ac:dyDescent="0.25">
      <c r="B30" s="5" t="s">
        <v>236</v>
      </c>
      <c r="C30" s="7"/>
      <c r="D30" s="7"/>
      <c r="E30" s="7"/>
      <c r="F30" s="7"/>
      <c r="G30" s="11"/>
    </row>
    <row r="32" spans="1:7" x14ac:dyDescent="0.2">
      <c r="A32" s="3"/>
      <c r="B32" s="3" t="s">
        <v>103</v>
      </c>
      <c r="C32" s="3"/>
      <c r="D32" s="3"/>
      <c r="E32" s="3"/>
    </row>
    <row r="34" spans="1:8" x14ac:dyDescent="0.2">
      <c r="B34" s="1" t="s">
        <v>81</v>
      </c>
    </row>
    <row r="35" spans="1:8" ht="10.5" thickBot="1" x14ac:dyDescent="0.25"/>
    <row r="36" spans="1:8" x14ac:dyDescent="0.2">
      <c r="B36" s="12">
        <v>8</v>
      </c>
    </row>
    <row r="37" spans="1:8" ht="10.5" thickBot="1" x14ac:dyDescent="0.25">
      <c r="B37" s="13">
        <v>10</v>
      </c>
    </row>
    <row r="39" spans="1:8" x14ac:dyDescent="0.2">
      <c r="B39" s="1" t="s">
        <v>106</v>
      </c>
    </row>
    <row r="40" spans="1:8" ht="10.5" thickBot="1" x14ac:dyDescent="0.25"/>
    <row r="41" spans="1:8" x14ac:dyDescent="0.2">
      <c r="B41" s="12" t="s">
        <v>84</v>
      </c>
    </row>
    <row r="42" spans="1:8" ht="10.5" thickBot="1" x14ac:dyDescent="0.25">
      <c r="B42" s="13" t="s">
        <v>85</v>
      </c>
    </row>
    <row r="44" spans="1:8" x14ac:dyDescent="0.2">
      <c r="A44" s="3"/>
      <c r="B44" s="3" t="s">
        <v>159</v>
      </c>
      <c r="C44" s="3"/>
      <c r="D44" s="3"/>
      <c r="E44" s="3"/>
    </row>
    <row r="46" spans="1:8" x14ac:dyDescent="0.2">
      <c r="B46" s="1" t="s">
        <v>123</v>
      </c>
    </row>
    <row r="47" spans="1:8" ht="10.5" thickBot="1" x14ac:dyDescent="0.25"/>
    <row r="48" spans="1:8" x14ac:dyDescent="0.2">
      <c r="B48" s="12" t="s">
        <v>116</v>
      </c>
      <c r="C48" s="9"/>
      <c r="D48" s="9"/>
      <c r="E48" s="9"/>
      <c r="F48" s="9"/>
      <c r="G48" s="9"/>
      <c r="H48" s="10"/>
    </row>
    <row r="49" spans="1:10" ht="10.5" thickBot="1" x14ac:dyDescent="0.25">
      <c r="B49" s="13" t="s">
        <v>117</v>
      </c>
      <c r="H49" s="6"/>
    </row>
    <row r="50" spans="1:10" ht="10.5" thickBot="1" x14ac:dyDescent="0.25">
      <c r="B50" s="13" t="s">
        <v>223</v>
      </c>
      <c r="C50" s="7"/>
      <c r="D50" s="7"/>
      <c r="E50" s="7"/>
      <c r="F50" s="7"/>
      <c r="G50" s="7"/>
      <c r="H50" s="11"/>
    </row>
    <row r="52" spans="1:10" x14ac:dyDescent="0.2">
      <c r="B52" s="1" t="s">
        <v>124</v>
      </c>
    </row>
    <row r="53" spans="1:10" ht="10.5" thickBot="1" x14ac:dyDescent="0.25"/>
    <row r="54" spans="1:10" x14ac:dyDescent="0.2">
      <c r="B54" s="12" t="s">
        <v>243</v>
      </c>
      <c r="C54" s="9"/>
      <c r="D54" s="9"/>
      <c r="E54" s="9"/>
      <c r="F54" s="9"/>
      <c r="G54" s="9"/>
      <c r="H54" s="9"/>
      <c r="I54" s="9"/>
      <c r="J54" s="10"/>
    </row>
    <row r="55" spans="1:10" x14ac:dyDescent="0.2">
      <c r="B55" s="14" t="s">
        <v>244</v>
      </c>
      <c r="J55" s="6"/>
    </row>
    <row r="56" spans="1:10" x14ac:dyDescent="0.2">
      <c r="B56" s="14" t="s">
        <v>245</v>
      </c>
      <c r="J56" s="6"/>
    </row>
    <row r="57" spans="1:10" ht="10.5" thickBot="1" x14ac:dyDescent="0.25">
      <c r="B57" s="5" t="s">
        <v>235</v>
      </c>
      <c r="C57" s="7"/>
      <c r="D57" s="7"/>
      <c r="E57" s="7"/>
      <c r="F57" s="7"/>
      <c r="G57" s="7"/>
      <c r="H57" s="7"/>
      <c r="I57" s="7"/>
      <c r="J57" s="11"/>
    </row>
    <row r="59" spans="1:10" x14ac:dyDescent="0.2">
      <c r="A59" s="3"/>
      <c r="B59" s="3" t="s">
        <v>160</v>
      </c>
      <c r="C59" s="3"/>
      <c r="D59" s="3"/>
      <c r="E59" s="3"/>
    </row>
    <row r="61" spans="1:10" x14ac:dyDescent="0.2">
      <c r="B61" s="1" t="s">
        <v>161</v>
      </c>
    </row>
    <row r="62" spans="1:10" ht="10.5" thickBot="1" x14ac:dyDescent="0.25"/>
    <row r="63" spans="1:10" x14ac:dyDescent="0.2">
      <c r="B63" s="12" t="s">
        <v>84</v>
      </c>
    </row>
    <row r="64" spans="1:10" ht="10.5" thickBot="1" x14ac:dyDescent="0.25">
      <c r="B64" s="13" t="s">
        <v>85</v>
      </c>
    </row>
    <row r="66" spans="1:5" x14ac:dyDescent="0.2">
      <c r="B66" s="1" t="s">
        <v>165</v>
      </c>
    </row>
    <row r="67" spans="1:5" ht="10.5" thickBot="1" x14ac:dyDescent="0.25"/>
    <row r="68" spans="1:5" x14ac:dyDescent="0.2">
      <c r="B68" s="8" t="s">
        <v>166</v>
      </c>
      <c r="C68" s="9"/>
      <c r="D68" s="9"/>
      <c r="E68" s="10"/>
    </row>
    <row r="69" spans="1:5" ht="10.5" thickBot="1" x14ac:dyDescent="0.25">
      <c r="B69" s="5" t="s">
        <v>203</v>
      </c>
      <c r="C69" s="7"/>
      <c r="D69" s="7"/>
      <c r="E69" s="11"/>
    </row>
    <row r="71" spans="1:5" x14ac:dyDescent="0.2">
      <c r="B71" s="1" t="s">
        <v>167</v>
      </c>
    </row>
    <row r="72" spans="1:5" ht="10.5" thickBot="1" x14ac:dyDescent="0.25"/>
    <row r="73" spans="1:5" ht="10.5" thickBot="1" x14ac:dyDescent="0.25">
      <c r="B73" s="8" t="s">
        <v>168</v>
      </c>
      <c r="C73" s="9" t="s">
        <v>172</v>
      </c>
      <c r="D73" s="10" t="s">
        <v>150</v>
      </c>
    </row>
    <row r="74" spans="1:5" ht="10.5" thickBot="1" x14ac:dyDescent="0.25">
      <c r="B74" s="4" t="s">
        <v>169</v>
      </c>
      <c r="C74" s="9" t="s">
        <v>172</v>
      </c>
      <c r="D74" s="6" t="s">
        <v>150</v>
      </c>
    </row>
    <row r="75" spans="1:5" ht="10.5" thickBot="1" x14ac:dyDescent="0.25">
      <c r="B75" s="4" t="s">
        <v>170</v>
      </c>
      <c r="C75" s="9" t="s">
        <v>172</v>
      </c>
      <c r="D75" s="6" t="s">
        <v>150</v>
      </c>
    </row>
    <row r="76" spans="1:5" x14ac:dyDescent="0.2">
      <c r="B76" s="4" t="s">
        <v>151</v>
      </c>
      <c r="C76" s="9" t="s">
        <v>172</v>
      </c>
      <c r="D76" s="6" t="s">
        <v>150</v>
      </c>
    </row>
    <row r="77" spans="1:5" ht="10.5" thickBot="1" x14ac:dyDescent="0.25">
      <c r="B77" s="5" t="s">
        <v>171</v>
      </c>
      <c r="C77" s="7" t="s">
        <v>173</v>
      </c>
      <c r="D77" s="11" t="s">
        <v>152</v>
      </c>
    </row>
    <row r="79" spans="1:5" x14ac:dyDescent="0.2">
      <c r="A79" s="3"/>
      <c r="B79" s="3" t="s">
        <v>198</v>
      </c>
      <c r="C79" s="3"/>
      <c r="D79" s="3"/>
      <c r="E79" s="3"/>
    </row>
    <row r="81" spans="1:5" x14ac:dyDescent="0.2">
      <c r="B81" s="1" t="s">
        <v>197</v>
      </c>
    </row>
    <row r="82" spans="1:5" ht="10.5" thickBot="1" x14ac:dyDescent="0.25"/>
    <row r="83" spans="1:5" x14ac:dyDescent="0.2">
      <c r="B83" s="12" t="s">
        <v>199</v>
      </c>
    </row>
    <row r="84" spans="1:5" ht="10.5" thickBot="1" x14ac:dyDescent="0.25">
      <c r="B84" s="13" t="s">
        <v>200</v>
      </c>
    </row>
    <row r="86" spans="1:5" x14ac:dyDescent="0.2">
      <c r="A86" s="3"/>
      <c r="B86" s="3" t="s">
        <v>80</v>
      </c>
      <c r="C86" s="3"/>
      <c r="D86" s="3"/>
      <c r="E86" s="3"/>
    </row>
    <row r="87" spans="1:5" ht="10.5" thickBot="1" x14ac:dyDescent="0.25"/>
    <row r="88" spans="1:5" x14ac:dyDescent="0.2">
      <c r="B88" s="8" t="s">
        <v>225</v>
      </c>
      <c r="C88" s="10"/>
    </row>
    <row r="89" spans="1:5" x14ac:dyDescent="0.2">
      <c r="B89" s="4" t="s">
        <v>226</v>
      </c>
      <c r="C89" s="6"/>
    </row>
    <row r="90" spans="1:5" ht="10.5" thickBot="1" x14ac:dyDescent="0.25">
      <c r="B90" s="5" t="s">
        <v>227</v>
      </c>
      <c r="C90" s="1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F444E-0117-4EC6-8E15-E26E49F072DA}">
  <sheetPr>
    <tabColor rgb="FFCCFFCC"/>
  </sheetPr>
  <dimension ref="A2:K18"/>
  <sheetViews>
    <sheetView zoomScaleNormal="100" workbookViewId="0">
      <selection activeCell="C14" sqref="C14"/>
    </sheetView>
  </sheetViews>
  <sheetFormatPr defaultColWidth="9.1796875" defaultRowHeight="12.5" x14ac:dyDescent="0.25"/>
  <cols>
    <col min="1" max="1" width="17" style="15" customWidth="1"/>
    <col min="2" max="2" width="4.7265625" style="15" customWidth="1"/>
    <col min="3" max="16384" width="9.1796875" style="15"/>
  </cols>
  <sheetData>
    <row r="2" spans="1:11" ht="20.5" x14ac:dyDescent="0.45">
      <c r="A2" s="18"/>
      <c r="B2" s="19" t="s">
        <v>10</v>
      </c>
      <c r="C2" s="20" t="str">
        <f>Titullapa!$B$6</f>
        <v>Atelpas brīdis</v>
      </c>
      <c r="D2" s="18"/>
      <c r="E2" s="18"/>
      <c r="F2" s="18"/>
      <c r="G2" s="18"/>
      <c r="H2" s="18"/>
      <c r="I2" s="18"/>
    </row>
    <row r="3" spans="1:11" ht="20.5" x14ac:dyDescent="0.45">
      <c r="A3" s="18"/>
      <c r="B3" s="21"/>
      <c r="C3" s="18"/>
      <c r="D3" s="18"/>
      <c r="E3" s="18"/>
      <c r="F3" s="18"/>
      <c r="G3" s="18"/>
      <c r="H3" s="18"/>
      <c r="I3" s="18"/>
    </row>
    <row r="4" spans="1:11" ht="20.5" x14ac:dyDescent="0.45">
      <c r="A4" s="18"/>
      <c r="B4" s="22" t="s">
        <v>218</v>
      </c>
      <c r="C4" s="22"/>
      <c r="D4" s="22"/>
      <c r="E4" s="22"/>
      <c r="F4" s="22"/>
      <c r="G4" s="22"/>
      <c r="H4" s="22"/>
      <c r="I4" s="18"/>
    </row>
    <row r="5" spans="1:11" ht="20.5" x14ac:dyDescent="0.45">
      <c r="A5" s="18"/>
      <c r="B5" s="18"/>
      <c r="C5" s="18"/>
      <c r="D5" s="18"/>
      <c r="E5" s="18"/>
      <c r="F5" s="18"/>
      <c r="G5" s="18"/>
      <c r="H5" s="18"/>
      <c r="I5" s="18"/>
    </row>
    <row r="6" spans="1:11" ht="18" x14ac:dyDescent="0.4">
      <c r="A6" s="16"/>
      <c r="B6" s="16"/>
      <c r="C6" s="16"/>
      <c r="D6" s="16"/>
      <c r="E6" s="16"/>
      <c r="F6" s="16"/>
      <c r="G6" s="16"/>
      <c r="H6" s="16"/>
      <c r="I6" s="16"/>
      <c r="J6" s="23"/>
      <c r="K6" s="23"/>
    </row>
    <row r="7" spans="1:11" ht="18" x14ac:dyDescent="0.4">
      <c r="A7" s="16"/>
      <c r="B7" s="16">
        <v>1</v>
      </c>
      <c r="C7" s="17" t="s">
        <v>210</v>
      </c>
      <c r="D7" s="16"/>
      <c r="E7" s="16"/>
      <c r="F7" s="16"/>
      <c r="G7" s="16"/>
      <c r="H7" s="16"/>
      <c r="I7" s="16"/>
      <c r="J7" s="23"/>
      <c r="K7" s="23"/>
    </row>
    <row r="8" spans="1:11" ht="18" x14ac:dyDescent="0.4">
      <c r="A8" s="16"/>
      <c r="B8" s="16">
        <v>2</v>
      </c>
      <c r="C8" s="17" t="s">
        <v>3</v>
      </c>
      <c r="D8" s="16"/>
      <c r="E8" s="16"/>
      <c r="F8" s="16"/>
      <c r="G8" s="16"/>
      <c r="H8" s="16"/>
      <c r="I8" s="16"/>
      <c r="J8" s="23"/>
      <c r="K8" s="23"/>
    </row>
    <row r="9" spans="1:11" ht="18" x14ac:dyDescent="0.4">
      <c r="A9" s="16"/>
      <c r="B9" s="16">
        <v>3</v>
      </c>
      <c r="C9" s="17" t="s">
        <v>4</v>
      </c>
      <c r="D9" s="16"/>
      <c r="E9" s="16"/>
      <c r="F9" s="16"/>
      <c r="G9" s="16"/>
      <c r="H9" s="16"/>
      <c r="I9" s="16"/>
      <c r="J9" s="23"/>
      <c r="K9" s="23"/>
    </row>
    <row r="10" spans="1:11" ht="18" x14ac:dyDescent="0.4">
      <c r="A10" s="16"/>
      <c r="B10" s="16">
        <v>4</v>
      </c>
      <c r="C10" s="17" t="s">
        <v>5</v>
      </c>
      <c r="D10" s="16"/>
      <c r="E10" s="16"/>
      <c r="F10" s="16"/>
      <c r="G10" s="16"/>
      <c r="H10" s="16"/>
      <c r="I10" s="16"/>
      <c r="J10" s="23"/>
      <c r="K10" s="23"/>
    </row>
    <row r="11" spans="1:11" ht="18" x14ac:dyDescent="0.4">
      <c r="A11" s="16"/>
      <c r="B11" s="16">
        <v>5</v>
      </c>
      <c r="C11" s="17" t="s">
        <v>6</v>
      </c>
      <c r="D11" s="16"/>
      <c r="E11" s="16"/>
      <c r="F11" s="16"/>
      <c r="G11" s="16"/>
      <c r="H11" s="16"/>
      <c r="I11" s="16"/>
      <c r="J11" s="23"/>
      <c r="K11" s="23"/>
    </row>
    <row r="12" spans="1:11" ht="18" x14ac:dyDescent="0.4">
      <c r="A12" s="16"/>
      <c r="B12" s="16">
        <v>6</v>
      </c>
      <c r="C12" s="17" t="s">
        <v>299</v>
      </c>
      <c r="D12" s="16"/>
      <c r="E12" s="16"/>
      <c r="F12" s="16"/>
      <c r="G12" s="16"/>
      <c r="H12" s="16"/>
      <c r="I12" s="16"/>
      <c r="J12" s="23"/>
      <c r="K12" s="23"/>
    </row>
    <row r="13" spans="1:11" ht="18" x14ac:dyDescent="0.4">
      <c r="A13" s="16"/>
      <c r="B13" s="16">
        <v>7</v>
      </c>
      <c r="C13" s="17" t="s">
        <v>300</v>
      </c>
      <c r="D13" s="16"/>
      <c r="E13" s="16"/>
      <c r="F13" s="16"/>
      <c r="G13" s="16"/>
      <c r="H13" s="16"/>
      <c r="I13" s="16"/>
      <c r="J13" s="23"/>
      <c r="K13" s="23"/>
    </row>
    <row r="14" spans="1:11" ht="18" x14ac:dyDescent="0.4">
      <c r="A14" s="16"/>
      <c r="B14" s="16">
        <v>8</v>
      </c>
      <c r="C14" s="17" t="s">
        <v>7</v>
      </c>
      <c r="D14" s="16"/>
      <c r="E14" s="16"/>
      <c r="F14" s="16"/>
      <c r="G14" s="16"/>
      <c r="H14" s="16"/>
      <c r="I14" s="16"/>
      <c r="J14" s="23"/>
      <c r="K14" s="23"/>
    </row>
    <row r="15" spans="1:11" ht="18" x14ac:dyDescent="0.4">
      <c r="A15" s="16"/>
      <c r="B15" s="16">
        <v>9</v>
      </c>
      <c r="C15" s="17" t="s">
        <v>8</v>
      </c>
      <c r="D15" s="16"/>
      <c r="E15" s="16"/>
      <c r="F15" s="16"/>
      <c r="G15" s="16"/>
      <c r="H15" s="16"/>
      <c r="I15" s="16"/>
      <c r="J15" s="23"/>
      <c r="K15" s="23"/>
    </row>
    <row r="16" spans="1:11" ht="18" x14ac:dyDescent="0.4">
      <c r="A16" s="16"/>
      <c r="B16" s="16">
        <v>10</v>
      </c>
      <c r="C16" s="17" t="s">
        <v>44</v>
      </c>
      <c r="D16" s="16"/>
      <c r="E16" s="16"/>
      <c r="F16" s="16"/>
      <c r="G16" s="16"/>
      <c r="H16" s="16"/>
      <c r="I16" s="16"/>
      <c r="J16" s="23"/>
      <c r="K16" s="23"/>
    </row>
    <row r="17" spans="1:11" ht="18" x14ac:dyDescent="0.4">
      <c r="A17" s="16"/>
      <c r="B17" s="16">
        <v>11</v>
      </c>
      <c r="C17" s="17" t="s">
        <v>9</v>
      </c>
      <c r="D17" s="16"/>
      <c r="E17" s="16"/>
      <c r="F17" s="16"/>
      <c r="G17" s="16"/>
      <c r="H17" s="16"/>
      <c r="I17" s="16"/>
      <c r="J17" s="23"/>
      <c r="K17" s="23"/>
    </row>
    <row r="18" spans="1:11" ht="18" x14ac:dyDescent="0.4">
      <c r="A18" s="16"/>
      <c r="B18" s="16"/>
      <c r="C18" s="16"/>
      <c r="D18" s="16"/>
      <c r="E18" s="16"/>
      <c r="F18" s="16"/>
      <c r="G18" s="16"/>
      <c r="H18" s="16"/>
      <c r="I18" s="16"/>
      <c r="J18" s="23"/>
      <c r="K18" s="23"/>
    </row>
  </sheetData>
  <sheetProtection algorithmName="SHA-512" hashValue="supJiYofKvvtk0WrFdTlmfTew+uDO4/jqbKk/o0VCJHg8fkM9dwi7p6GT0h6cY5vFeMfTYlYHPZyLVDx7uBRhg==" saltValue="pjegyIzDawFl2SXF86bTjQ==" spinCount="100000" sheet="1" objects="1" scenarios="1" selectLockedCells="1"/>
  <hyperlinks>
    <hyperlink ref="C7" location="'Cenas aprēķins'!C3" display="Sabiedrībā balstīta sociālā pakalpojuma cenas aprēķins" xr:uid="{C233C908-7BAA-491E-A364-C7DCFF9D32A9}"/>
    <hyperlink ref="C8" location="'Vispārīgā informācija'!C3" display="Vispārīgā informācija" xr:uid="{BF1C8E41-B54D-4BD4-B765-4E41FCAFB075}"/>
    <hyperlink ref="C9" location="'Atlīdzības izmaksas'!C3" display="I Modulis: Atlīdzības izmaksas" xr:uid="{80705092-09B8-4E7C-A75C-A7355A01281D}"/>
    <hyperlink ref="C10" location="Izmitināšana!C3" display="II Modulis: Izmitināšanas izmaksas" xr:uid="{7105288E-84DF-4103-AB7E-000A252214C8}"/>
    <hyperlink ref="C11" location="'Telpu izmaksas'!C3" display="III Modulis: Telpu pakalpojuma sniegšanai izmaksas" xr:uid="{F91BF915-FA84-499D-BAEC-371B6E301BB6}"/>
    <hyperlink ref="C12" location="'Preces pakalpojuma nodroš.'!C3" display="IV Modulis: Preču pakalpojuma nodrošināšanai izmaksas" xr:uid="{9E7682FE-8F87-41BA-878B-F2C4C59529AF}"/>
    <hyperlink ref="C13" location="'Pakalpojumi pakalpojuma nodroš.'!C3" display="V Modulis: Pakalpojumu pakalpojuma nodrošināšanai izmaksas" xr:uid="{D47FC6F9-5268-4B81-ACEC-2ABE6A26479A}"/>
    <hyperlink ref="C14" location="'Administrēšanas izmaksas'!C3" display="VI Modulis: Administrēšanas izmaksas" xr:uid="{C4250889-B122-421C-8B1F-743FE47A98F5}"/>
    <hyperlink ref="C15" location="'Transporta izmaksas'!C3" display="VII Modulis: Transporta izmaksas" xr:uid="{816EE5FE-E3D4-4729-80EB-DF390EA96C78}"/>
    <hyperlink ref="C16" location="'Vispārīgā informācija'!B54" display="Pakalpojuma attīstības un pilnveidošanas procents" xr:uid="{64EF7F8B-1254-45A3-B17D-2CF87AC0372B}"/>
    <hyperlink ref="C17" location="'Vispārīgā informācija'!B58" display="Peļņas procents" xr:uid="{F9D3D78B-BD7C-4C8F-8FE2-FCB4B12D17BC}"/>
  </hyperlink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6B7F9-8186-40C8-A3EC-FBFF09DD1D7C}">
  <sheetPr>
    <tabColor rgb="FFCCFFCC"/>
  </sheetPr>
  <dimension ref="A1:P57"/>
  <sheetViews>
    <sheetView tabSelected="1" topLeftCell="A18" zoomScale="90" zoomScaleNormal="90" workbookViewId="0">
      <selection activeCell="H22" sqref="H22"/>
    </sheetView>
  </sheetViews>
  <sheetFormatPr defaultColWidth="9.1796875" defaultRowHeight="12.5" x14ac:dyDescent="0.25"/>
  <cols>
    <col min="1" max="2" width="9.1796875" style="81"/>
    <col min="3" max="3" width="55.26953125" style="81" bestFit="1" customWidth="1"/>
    <col min="4" max="4" width="8.54296875" style="81" bestFit="1" customWidth="1"/>
    <col min="5" max="9" width="12.26953125" style="81" customWidth="1"/>
    <col min="10" max="11" width="9.1796875" style="81"/>
    <col min="12" max="12" width="11.54296875" style="81" customWidth="1"/>
    <col min="13" max="13" width="10.7265625" style="81" customWidth="1"/>
    <col min="14" max="14" width="14.54296875" style="81" customWidth="1"/>
    <col min="15" max="16384" width="9.1796875" style="81"/>
  </cols>
  <sheetData>
    <row r="1" spans="1:16" x14ac:dyDescent="0.25">
      <c r="P1" s="225">
        <v>2</v>
      </c>
    </row>
    <row r="2" spans="1:16" ht="20.5" x14ac:dyDescent="0.45">
      <c r="A2" s="82"/>
      <c r="B2" s="83" t="s">
        <v>10</v>
      </c>
      <c r="C2" s="84" t="str">
        <f>Titullapa!$B$6</f>
        <v>Atelpas brīdis</v>
      </c>
    </row>
    <row r="3" spans="1:16" ht="20.5" x14ac:dyDescent="0.45">
      <c r="A3" s="82"/>
      <c r="B3" s="83" t="s">
        <v>11</v>
      </c>
      <c r="C3" s="84" t="str">
        <f>Saturs!C7</f>
        <v>Pakalpojuma cenas aprēķins</v>
      </c>
    </row>
    <row r="4" spans="1:16" ht="17.5" x14ac:dyDescent="0.35">
      <c r="A4" s="85"/>
      <c r="B4" s="86" t="s">
        <v>12</v>
      </c>
      <c r="C4" s="85"/>
    </row>
    <row r="5" spans="1:16" ht="15.5" x14ac:dyDescent="0.35">
      <c r="A5" s="87"/>
      <c r="B5" s="87"/>
      <c r="C5" s="87"/>
    </row>
    <row r="6" spans="1:16" ht="17.5" x14ac:dyDescent="0.35">
      <c r="A6" s="87"/>
      <c r="B6" s="88" t="s">
        <v>14</v>
      </c>
      <c r="C6" s="87"/>
    </row>
    <row r="7" spans="1:16" ht="15.5" x14ac:dyDescent="0.35">
      <c r="A7" s="87"/>
      <c r="B7" s="87"/>
      <c r="C7" s="87"/>
      <c r="D7" s="89" t="s">
        <v>15</v>
      </c>
      <c r="E7" s="41" t="s">
        <v>18</v>
      </c>
      <c r="F7" s="41"/>
      <c r="G7" s="41"/>
      <c r="H7" s="41"/>
      <c r="I7" s="41"/>
      <c r="J7" s="41"/>
      <c r="K7" s="41"/>
      <c r="L7" s="41"/>
      <c r="M7" s="41"/>
    </row>
    <row r="8" spans="1:16" ht="15.5" x14ac:dyDescent="0.35">
      <c r="A8" s="87"/>
      <c r="B8" s="87"/>
      <c r="C8" s="87"/>
      <c r="D8" s="90" t="s">
        <v>16</v>
      </c>
      <c r="E8" s="41" t="s">
        <v>270</v>
      </c>
      <c r="F8" s="41"/>
      <c r="G8" s="41"/>
      <c r="H8" s="41"/>
      <c r="I8" s="41"/>
      <c r="J8" s="41"/>
      <c r="K8" s="41"/>
      <c r="L8" s="41"/>
      <c r="M8" s="41"/>
    </row>
    <row r="9" spans="1:16" ht="15.5" x14ac:dyDescent="0.35">
      <c r="A9" s="87"/>
      <c r="B9" s="87"/>
      <c r="C9" s="87"/>
      <c r="D9" s="91" t="s">
        <v>17</v>
      </c>
      <c r="E9" s="41" t="s">
        <v>271</v>
      </c>
      <c r="F9" s="41"/>
      <c r="G9" s="41"/>
      <c r="H9" s="41"/>
      <c r="I9" s="41"/>
      <c r="J9" s="41"/>
      <c r="K9" s="41"/>
      <c r="L9" s="41"/>
      <c r="M9" s="41"/>
    </row>
    <row r="10" spans="1:16" ht="15.5" x14ac:dyDescent="0.35">
      <c r="A10" s="87"/>
      <c r="B10" s="87"/>
      <c r="C10" s="87"/>
      <c r="D10" s="41"/>
      <c r="E10" s="41"/>
      <c r="F10" s="41"/>
      <c r="G10" s="41"/>
      <c r="H10" s="41"/>
      <c r="I10" s="41"/>
      <c r="J10" s="41"/>
      <c r="K10" s="41"/>
      <c r="L10" s="41"/>
      <c r="M10" s="41"/>
    </row>
    <row r="11" spans="1:16" ht="17.5" x14ac:dyDescent="0.35">
      <c r="A11" s="87"/>
      <c r="B11" s="88" t="s">
        <v>49</v>
      </c>
      <c r="C11" s="87"/>
    </row>
    <row r="12" spans="1:16" ht="13" thickBot="1" x14ac:dyDescent="0.3"/>
    <row r="13" spans="1:16" x14ac:dyDescent="0.25">
      <c r="C13" s="333" t="s">
        <v>247</v>
      </c>
      <c r="D13" s="334"/>
      <c r="E13" s="334"/>
      <c r="F13" s="334"/>
      <c r="G13" s="334"/>
      <c r="H13" s="334"/>
      <c r="I13" s="334"/>
      <c r="J13" s="334"/>
      <c r="K13" s="335"/>
    </row>
    <row r="14" spans="1:16" x14ac:dyDescent="0.25">
      <c r="C14" s="336"/>
      <c r="D14" s="337"/>
      <c r="E14" s="337"/>
      <c r="F14" s="337"/>
      <c r="G14" s="337"/>
      <c r="H14" s="337"/>
      <c r="I14" s="337"/>
      <c r="J14" s="337"/>
      <c r="K14" s="338"/>
    </row>
    <row r="15" spans="1:16" ht="45.65" customHeight="1" thickBot="1" x14ac:dyDescent="0.3">
      <c r="C15" s="339"/>
      <c r="D15" s="340"/>
      <c r="E15" s="340"/>
      <c r="F15" s="340"/>
      <c r="G15" s="340"/>
      <c r="H15" s="340"/>
      <c r="I15" s="340"/>
      <c r="J15" s="340"/>
      <c r="K15" s="341"/>
      <c r="O15" s="225"/>
      <c r="P15" s="225"/>
    </row>
    <row r="16" spans="1:16" x14ac:dyDescent="0.25">
      <c r="O16" s="225"/>
      <c r="P16" s="225"/>
    </row>
    <row r="17" spans="2:16" ht="17.5" x14ac:dyDescent="0.35">
      <c r="B17" s="92" t="s">
        <v>209</v>
      </c>
      <c r="C17" s="93"/>
      <c r="D17" s="93"/>
      <c r="O17" s="225"/>
      <c r="P17" s="234">
        <v>0</v>
      </c>
    </row>
    <row r="18" spans="2:16" ht="13" thickBot="1" x14ac:dyDescent="0.3">
      <c r="O18" s="225"/>
      <c r="P18" s="225"/>
    </row>
    <row r="19" spans="2:16" ht="16" thickBot="1" x14ac:dyDescent="0.35">
      <c r="C19" s="344" t="s">
        <v>100</v>
      </c>
      <c r="D19" s="344" t="s">
        <v>101</v>
      </c>
      <c r="E19" s="342" t="s">
        <v>211</v>
      </c>
      <c r="F19" s="342"/>
      <c r="G19" s="342"/>
      <c r="H19" s="342"/>
      <c r="I19" s="343"/>
      <c r="J19" s="96"/>
      <c r="K19" s="96"/>
      <c r="L19" s="96"/>
      <c r="M19" s="96"/>
      <c r="N19" s="96"/>
    </row>
    <row r="20" spans="2:16" ht="16" thickBot="1" x14ac:dyDescent="0.35">
      <c r="C20" s="345"/>
      <c r="D20" s="345"/>
      <c r="E20" s="97" t="s">
        <v>76</v>
      </c>
      <c r="F20" s="98" t="s">
        <v>77</v>
      </c>
      <c r="G20" s="98" t="s">
        <v>78</v>
      </c>
      <c r="H20" s="98" t="s">
        <v>21</v>
      </c>
      <c r="I20" s="99" t="s">
        <v>79</v>
      </c>
      <c r="J20" s="96"/>
      <c r="K20" s="96"/>
      <c r="L20" s="96"/>
      <c r="M20" s="96"/>
      <c r="N20" s="96"/>
    </row>
    <row r="21" spans="2:16" ht="13.5" customHeight="1" thickBot="1" x14ac:dyDescent="0.35">
      <c r="C21" s="345"/>
      <c r="D21" s="345"/>
      <c r="E21" s="100">
        <v>1</v>
      </c>
      <c r="F21" s="121"/>
      <c r="G21" s="101">
        <v>24</v>
      </c>
      <c r="H21" s="101">
        <f>'Vispārīgā informācija'!F41</f>
        <v>167</v>
      </c>
      <c r="I21" s="121"/>
      <c r="J21" s="96"/>
      <c r="K21" s="96"/>
      <c r="L21" s="321" t="s">
        <v>312</v>
      </c>
      <c r="M21" s="322"/>
      <c r="N21" s="323"/>
    </row>
    <row r="22" spans="2:16" ht="27" customHeight="1" thickBot="1" x14ac:dyDescent="0.4">
      <c r="C22" s="346"/>
      <c r="D22" s="102" t="s">
        <v>104</v>
      </c>
      <c r="E22" s="122" t="s">
        <v>85</v>
      </c>
      <c r="F22" s="123" t="s">
        <v>85</v>
      </c>
      <c r="G22" s="123" t="s">
        <v>84</v>
      </c>
      <c r="H22" s="123" t="s">
        <v>85</v>
      </c>
      <c r="I22" s="124" t="s">
        <v>85</v>
      </c>
      <c r="J22" s="96"/>
      <c r="K22" s="96"/>
      <c r="L22" s="324"/>
      <c r="M22" s="325"/>
      <c r="N22" s="326"/>
    </row>
    <row r="23" spans="2:16" ht="15" customHeight="1" x14ac:dyDescent="0.35">
      <c r="C23" s="103" t="s">
        <v>4</v>
      </c>
      <c r="D23" s="125" t="s">
        <v>84</v>
      </c>
      <c r="E23" s="24">
        <f>IFERROR(IF($D23="Jā",IF(E$22="Jā",'Atlīdzības izmaksas'!AA46,P17),P17),P17)</f>
        <v>0</v>
      </c>
      <c r="F23" s="25">
        <f>IFERROR(IF($D23="Jā",IF(F$22="Jā",'Atlīdzības izmaksas'!AB46,P17),P17),P17)</f>
        <v>0</v>
      </c>
      <c r="G23" s="25">
        <f>IFERROR(IF($D23="Jā",IF(G$22="Jā",'Atlīdzības izmaksas'!AC46,P17),P17),P17)</f>
        <v>643.25334608030596</v>
      </c>
      <c r="H23" s="25">
        <f>IFERROR(IF($D23="Jā",IF(H$22="Jā",'Atlīdzības izmaksas'!AD46,P17),P17),"0")</f>
        <v>0</v>
      </c>
      <c r="I23" s="26">
        <f>IFERROR(IF($D23="Jā",IF(I$22="Jā",'Atlīdzības izmaksas'!AE46,P17),P17),P17)</f>
        <v>0</v>
      </c>
      <c r="J23" s="96"/>
      <c r="K23" s="96"/>
      <c r="L23" s="324"/>
      <c r="M23" s="325"/>
      <c r="N23" s="326"/>
    </row>
    <row r="24" spans="2:16" ht="15" customHeight="1" x14ac:dyDescent="0.35">
      <c r="C24" s="104" t="s">
        <v>5</v>
      </c>
      <c r="D24" s="126" t="s">
        <v>84</v>
      </c>
      <c r="E24" s="27">
        <f>IFERROR(IF($D24="Jā",IF(E$22="Jā",Izmitināšana!H21,P17),P17),P17)</f>
        <v>0</v>
      </c>
      <c r="F24" s="28">
        <f>IFERROR(IF($D24="Jā",IF(F$22="Jā",Izmitināšana!I21,P17),P17),P17)</f>
        <v>0</v>
      </c>
      <c r="G24" s="28">
        <f>IFERROR(IF($D24="Jā",IF(G$22="Jā",Izmitināšana!J21,P17),P17),P17)</f>
        <v>106.29029585798816</v>
      </c>
      <c r="H24" s="28">
        <f>IFERROR(IF($D24="Jā",IF(H$22="Jā",Izmitināšana!K21,P17),P17),P17)</f>
        <v>0</v>
      </c>
      <c r="I24" s="29">
        <f>IFERROR(IF($D24="Jā",IF(I$22="Jā",Izmitināšana!L21,P17),P17),P17)</f>
        <v>0</v>
      </c>
      <c r="J24" s="96"/>
      <c r="K24" s="96"/>
      <c r="L24" s="324"/>
      <c r="M24" s="325"/>
      <c r="N24" s="326"/>
    </row>
    <row r="25" spans="2:16" ht="15" customHeight="1" x14ac:dyDescent="0.35">
      <c r="C25" s="105" t="s">
        <v>314</v>
      </c>
      <c r="D25" s="126" t="s">
        <v>85</v>
      </c>
      <c r="E25" s="30">
        <f>IFERROR(IF($D25="Jā",IF(E$22="Jā",'Telpu izmaksas'!H21,P17),P17),P17)</f>
        <v>0</v>
      </c>
      <c r="F25" s="31">
        <f>IFERROR(IF($D25="Jā",IF(F$22="Jā",'Telpu izmaksas'!I21,P17),P17),P17)</f>
        <v>0</v>
      </c>
      <c r="G25" s="31">
        <f>IFERROR(IF($D25="Jā",IF(G$22="Jā",'Telpu izmaksas'!J21,P17),P17),P17)</f>
        <v>0</v>
      </c>
      <c r="H25" s="31">
        <f>IFERROR(IF($D25="Jā",IF(H$22="Jā",'Telpu izmaksas'!K21,P17),P17),P17)</f>
        <v>0</v>
      </c>
      <c r="I25" s="32">
        <f>IFERROR(IF($D25="Jā",IF(I$22="Jā",'Telpu izmaksas'!L21,P17),P17),P17)</f>
        <v>0</v>
      </c>
      <c r="J25" s="96"/>
      <c r="K25" s="96"/>
      <c r="L25" s="324"/>
      <c r="M25" s="325"/>
      <c r="N25" s="326"/>
    </row>
    <row r="26" spans="2:16" ht="15" customHeight="1" thickBot="1" x14ac:dyDescent="0.4">
      <c r="C26" s="106" t="s">
        <v>299</v>
      </c>
      <c r="D26" s="126" t="s">
        <v>84</v>
      </c>
      <c r="E26" s="30">
        <f>IFERROR(IF($D26="Jā",IF(E$22="Jā",'Preču izmaksas'!H23,P17),P17),P17)</f>
        <v>0</v>
      </c>
      <c r="F26" s="31">
        <f>IFERROR(IF($D26="Jā",IF(F$22="Jā",'Preču izmaksas'!I23,P17),P17),P17)</f>
        <v>0</v>
      </c>
      <c r="G26" s="31">
        <f>IFERROR(IF($D26="Jā",IF(G$22="Jā",'Preču izmaksas'!J23,P17),P17),P17)</f>
        <v>5.8203592814371259</v>
      </c>
      <c r="H26" s="31">
        <f>IFERROR(IF($D26="Jā",IF(H$22="Jā",'Preču izmaksas'!K23,P17),P17),P17)</f>
        <v>0</v>
      </c>
      <c r="I26" s="32">
        <f>IFERROR(IF($D26="Jā",IF(I$22="Jā",'Preču izmaksas'!L23,P17),P17),P17)</f>
        <v>0</v>
      </c>
      <c r="J26" s="96"/>
      <c r="K26" s="96"/>
      <c r="L26" s="327"/>
      <c r="M26" s="328"/>
      <c r="N26" s="329"/>
    </row>
    <row r="27" spans="2:16" ht="15" customHeight="1" x14ac:dyDescent="0.35">
      <c r="C27" s="107" t="s">
        <v>300</v>
      </c>
      <c r="D27" s="126" t="s">
        <v>84</v>
      </c>
      <c r="E27" s="30">
        <f>IFERROR(IF($D$27="Jā",IF(E$22="Jā",'Pakalpojumu izmaksas'!I22,P17),P17),P17)</f>
        <v>0</v>
      </c>
      <c r="F27" s="31">
        <f>IFERROR(IF($D$27="Jā",IF(F$22="Jā",'Pakalpojumu izmaksas'!J22,P17),P17),P17)</f>
        <v>0</v>
      </c>
      <c r="G27" s="31">
        <f>IFERROR(IF($D$27="Jā",IF(G$22="Jā",'Pakalpojumu izmaksas'!K22,P17),P17),P17)</f>
        <v>145.68</v>
      </c>
      <c r="H27" s="31">
        <f>IFERROR(IF($D$27="Jā",IF(H$22="Jā",'Pakalpojumu izmaksas'!L22,P17),P17),P17)</f>
        <v>0</v>
      </c>
      <c r="I27" s="32">
        <f>IFERROR(IF($D$27="Jā",IF(I$22="Jā",'Pakalpojumu izmaksas'!M22,P17),P17),P17)</f>
        <v>0</v>
      </c>
      <c r="J27" s="96"/>
      <c r="K27" s="96"/>
      <c r="L27" s="108"/>
      <c r="M27" s="108"/>
      <c r="N27" s="108"/>
    </row>
    <row r="28" spans="2:16" ht="15" customHeight="1" x14ac:dyDescent="0.35">
      <c r="C28" s="109" t="s">
        <v>7</v>
      </c>
      <c r="D28" s="126" t="s">
        <v>84</v>
      </c>
      <c r="E28" s="30" t="str">
        <f>IFERROR(IF($D28="Jā",IF(E$22="Jā",VLOOKUP('Administrēšanas izmaksas'!$C$22,'Administrēšanas izmaksas'!$O:$T,2,0),""),""),"0")</f>
        <v/>
      </c>
      <c r="F28" s="31" t="str">
        <f>IFERROR(IF($D28="Jā",IF(F$22="Jā",VLOOKUP('Administrēšanas izmaksas'!$C$22,'Administrēšanas izmaksas'!$O:$T,3,0),""),""),"0")</f>
        <v/>
      </c>
      <c r="G28" s="31">
        <f>IFERROR(IF($D28="Jā",IF(G$22="Jā",VLOOKUP('Administrēšanas izmaksas'!$C$22,'Administrēšanas izmaksas'!$O:$T,4,0),""),""),"0")</f>
        <v>90.104400121973129</v>
      </c>
      <c r="H28" s="31" t="str">
        <f>IFERROR(IF($D28="Jā",IF(H$22="Jā",VLOOKUP('Administrēšanas izmaksas'!$C$22,'Administrēšanas izmaksas'!$O:$T,5,0),""),""),"0")</f>
        <v/>
      </c>
      <c r="I28" s="32" t="str">
        <f>IFERROR(IF($D28="Jā",IF(I$22="Jā",VLOOKUP('Administrēšanas izmaksas'!$C$22,'Administrēšanas izmaksas'!$O:$T,6,0),""),""),"0")</f>
        <v/>
      </c>
      <c r="J28" s="96"/>
      <c r="K28" s="96"/>
      <c r="L28" s="108"/>
      <c r="M28" s="108"/>
      <c r="N28" s="108"/>
    </row>
    <row r="29" spans="2:16" ht="15.5" x14ac:dyDescent="0.35">
      <c r="C29" s="110" t="s">
        <v>44</v>
      </c>
      <c r="D29" s="126" t="s">
        <v>84</v>
      </c>
      <c r="E29" s="30" t="str">
        <f>IFERROR(IF($D$29="Jā",IF($E$22="Jā",IF('Vispārīgā informācija'!$F$52="Nepiemērot nevienu","",IF('Vispārīgā informācija'!$F$52="Peļņas procents","",IF('Vispārīgā informācija'!$F$52="Pakalpojuma attīstības un pilnveidošanas procents",'Vispārīgā informācija'!$F$56*SUM('Cenas aprēķins'!E$23:E$28),IF('Vispārīgā informācija'!$F$52="Piemērot gan peļņas, gan pakalpojuma attīstības un pilnveidošanas procentus",'Vispārīgā informācija'!$F$56*SUM('Cenas aprēķins'!E$23:E$28),"")))),""),""),"0")</f>
        <v/>
      </c>
      <c r="F29" s="31" t="str">
        <f>IFERROR(IF($D$29="Jā",IF($F$22="Jā",IF('Vispārīgā informācija'!$F$52="Nepiemērot nevienu","",IF('Vispārīgā informācija'!$F$52="Peļņas procents","",IF('Vispārīgā informācija'!$F$52="Pakalpojuma attīstības un pilnveidošanas procents",'Vispārīgā informācija'!$F$56*SUM('Cenas aprēķins'!F$23:F$28),IF('Vispārīgā informācija'!$F$52="Piemērot gan peļņas, gan pakalpojuma attīstības un pilnveidošanas procentus",'Vispārīgā informācija'!$F$56*SUM('Cenas aprēķins'!F$23:F$28),"")))),""),""),"0")</f>
        <v/>
      </c>
      <c r="G29" s="31">
        <f>IFERROR(IF($D$29="Jā",IF($G$22="Jā",IF('Vispārīgā informācija'!$F$52="Nepiemērot nevienu","",IF('Vispārīgā informācija'!$F$52="Peļņas procents","",IF('Vispārīgā informācija'!$F$52="Pakalpojuma attīstības un pilnveidošanas procents",'Vispārīgā informācija'!$F$56*SUM('Cenas aprēķins'!G$23:G$28),IF('Vispārīgā informācija'!$F$52="Piemērot gan peļņas, gan pakalpojuma attīstības un pilnveidošanas procentus",'Vispārīgā informācija'!$F$56*SUM('Cenas aprēķins'!G$23:G$28),"")))),""),""),"0")</f>
        <v>49.557420067085218</v>
      </c>
      <c r="H29" s="31" t="str">
        <f>IFERROR(IF($D$29="Jā",IF($H$22="Jā",IF('Vispārīgā informācija'!$F$52="Nepiemērot nevienu","",IF('Vispārīgā informācija'!$F$52="Peļņas procents","",IF('Vispārīgā informācija'!$F$52="Pakalpojuma attīstības un pilnveidošanas procents",'Vispārīgā informācija'!$F$56*SUM('Cenas aprēķins'!H$23:H$28),IF('Vispārīgā informācija'!$F$52="Piemērot gan peļņas, gan pakalpojuma attīstības un pilnveidošanas procentus",'Vispārīgā informācija'!$F$56*SUM('Cenas aprēķins'!H$23:H$28),"")))),""),""),"0")</f>
        <v/>
      </c>
      <c r="I29" s="32" t="str">
        <f>IFERROR(IF($D$29="Jā",IF($I$22="Jā",IF('Vispārīgā informācija'!$F$52="Nepiemērot nevienu","",IF('Vispārīgā informācija'!$F$52="Peļņas procents","",IF('Vispārīgā informācija'!$F$52="Pakalpojuma attīstības un pilnveidošanas procents",'Vispārīgā informācija'!$F$56*SUM('Cenas aprēķins'!I$23:I$28),IF('Vispārīgā informācija'!$F$52="Piemērot gan peļņas, gan pakalpojuma attīstības un pilnveidošanas procentus",'Vispārīgā informācija'!$F$56*SUM('Cenas aprēķins'!I$23:I$28),"")))),""),""),"0")</f>
        <v/>
      </c>
      <c r="J29" s="96"/>
      <c r="K29" s="96"/>
      <c r="L29" s="96"/>
      <c r="M29" s="96"/>
      <c r="N29" s="96"/>
    </row>
    <row r="30" spans="2:16" ht="16" thickBot="1" x14ac:dyDescent="0.4">
      <c r="C30" s="111" t="s">
        <v>9</v>
      </c>
      <c r="D30" s="127" t="s">
        <v>85</v>
      </c>
      <c r="E30" s="33" t="str">
        <f>IFERROR(IF($D$30="Jā",IF($E$22="Jā",IF('Vispārīgā informācija'!$F$52="Nepiemērot nevienu","",IF('Vispārīgā informācija'!$F$52="Pakalpojuma attīstības un pilnveidošanas procents","",IF('Vispārīgā informācija'!$F$52="Peļņas procents",'Vispārīgā informācija'!$F$60*SUM('Cenas aprēķins'!E$23:E$28),IF('Vispārīgā informācija'!$F$52="Piemērot gan peļņas, gan pakalpojuma attīstības un pilnveidošanas procentus",'Vispārīgā informācija'!$F$60*SUM('Cenas aprēķins'!E$23:E$28),"")))),""),""),"0")</f>
        <v/>
      </c>
      <c r="F30" s="34" t="str">
        <f>IFERROR(IF($D$30="Jā",IF($F$22="Jā",IF('Vispārīgā informācija'!$F$52="Nepiemērot nevienu","",IF('Vispārīgā informācija'!$F$52="Pakalpojuma attīstības un pilnveidošanas procents","",IF('Vispārīgā informācija'!$F$52="Peļņas procents",'Vispārīgā informācija'!$F$60*SUM('Cenas aprēķins'!F$23:F$28),IF('Vispārīgā informācija'!$F$52="Piemērot gan peļņas, gan pakalpojuma attīstības un pilnveidošanas procentus",'Vispārīgā informācija'!$F$60*SUM('Cenas aprēķins'!F$23:F$28),"")))),""),""),"0")</f>
        <v/>
      </c>
      <c r="G30" s="34" t="str">
        <f>IFERROR(IF($D$30="Jā",IF($G$22="Jā",IF('Vispārīgā informācija'!$F$52="Nepiemērot nevienu","",IF('Vispārīgā informācija'!$F$52="Pakalpojuma attīstības un pilnveidošanas procents","",IF('Vispārīgā informācija'!$F$52="Peļņas procents",'Vispārīgā informācija'!$F$60*SUM('Cenas aprēķins'!G$23:G$28),IF('Vispārīgā informācija'!$F$52="Piemērot gan peļņas, gan pakalpojuma attīstības un pilnveidošanas procentus",'Vispārīgā informācija'!$F$60*SUM('Cenas aprēķins'!G$23:G$28),"")))),""),""),"0")</f>
        <v/>
      </c>
      <c r="H30" s="34" t="str">
        <f>IFERROR(IF($D$30="Jā",IF($H$22="Jā",IF('Vispārīgā informācija'!$F$52="Nepiemērot nevienu","",IF('Vispārīgā informācija'!$F$52="Pakalpojuma attīstības un pilnveidošanas procents","",IF('Vispārīgā informācija'!$F$52="Peļņas procents",'Vispārīgā informācija'!$F$60*SUM('Cenas aprēķins'!H$23:H$28),IF('Vispārīgā informācija'!$F$52="Piemērot gan peļņas, gan pakalpojuma attīstības un pilnveidošanas procentus",'Vispārīgā informācija'!$F$60*SUM('Cenas aprēķins'!H$23:H$28),"")))),""),""),"0")</f>
        <v/>
      </c>
      <c r="I30" s="35" t="str">
        <f>IFERROR(IF($D$30="Jā",IF($I$22="Jā",IF('Vispārīgā informācija'!$F$52="Nepiemērot nevienu","",IF('Vispārīgā informācija'!$F$52="Pakalpojuma attīstības un pilnveidošanas procents","",IF('Vispārīgā informācija'!$F$52="Peļņas procents",'Vispārīgā informācija'!$F$60*SUM('Cenas aprēķins'!I$23:I$28),IF('Vispārīgā informācija'!$F$52="Piemērot gan peļņas, gan pakalpojuma attīstības un pilnveidošanas procentus",'Vispārīgā informācija'!$F$60*SUM('Cenas aprēķins'!I$23:I$28),"")))),""),""),"0")</f>
        <v/>
      </c>
      <c r="J30" s="96"/>
      <c r="K30" s="96"/>
      <c r="L30" s="96"/>
      <c r="M30" s="96"/>
      <c r="N30" s="96"/>
    </row>
    <row r="31" spans="2:16" ht="16" thickBot="1" x14ac:dyDescent="0.4">
      <c r="C31" s="41"/>
      <c r="D31" s="41"/>
      <c r="E31" s="41"/>
      <c r="F31" s="41"/>
      <c r="G31" s="41"/>
      <c r="H31" s="41"/>
      <c r="I31" s="41"/>
      <c r="J31" s="96"/>
      <c r="K31" s="96"/>
      <c r="L31" s="96"/>
      <c r="M31" s="96"/>
      <c r="N31" s="96"/>
    </row>
    <row r="32" spans="2:16" ht="15.5" thickBot="1" x14ac:dyDescent="0.35">
      <c r="C32" s="331" t="s">
        <v>212</v>
      </c>
      <c r="D32" s="332"/>
      <c r="E32" s="36">
        <f>SUM(E23:E30)</f>
        <v>0</v>
      </c>
      <c r="F32" s="37">
        <f>SUM(F23:F30)</f>
        <v>0</v>
      </c>
      <c r="G32" s="37">
        <f>SUM(G23:G30)</f>
        <v>1040.7058214087897</v>
      </c>
      <c r="H32" s="37">
        <f>SUM(H23:H30)</f>
        <v>0</v>
      </c>
      <c r="I32" s="38">
        <f>SUM(I23:I30)</f>
        <v>0</v>
      </c>
      <c r="J32" s="96"/>
      <c r="K32" s="96"/>
      <c r="L32" s="96"/>
      <c r="M32" s="96"/>
      <c r="N32" s="96"/>
    </row>
    <row r="33" spans="2:14" ht="13.5" thickBot="1" x14ac:dyDescent="0.35">
      <c r="C33" s="96"/>
      <c r="D33" s="96"/>
      <c r="E33" s="96"/>
      <c r="F33" s="96"/>
      <c r="G33" s="96"/>
      <c r="H33" s="96"/>
      <c r="I33" s="96"/>
      <c r="J33" s="96"/>
      <c r="K33" s="96"/>
      <c r="L33" s="96"/>
      <c r="M33" s="96"/>
      <c r="N33" s="96"/>
    </row>
    <row r="34" spans="2:14" ht="13" x14ac:dyDescent="0.3">
      <c r="C34" s="330" t="s">
        <v>248</v>
      </c>
      <c r="D34" s="322"/>
      <c r="E34" s="322"/>
      <c r="F34" s="322"/>
      <c r="G34" s="322"/>
      <c r="H34" s="322"/>
      <c r="I34" s="322"/>
      <c r="J34" s="322"/>
      <c r="K34" s="323"/>
      <c r="L34" s="96"/>
      <c r="M34" s="96"/>
      <c r="N34" s="96"/>
    </row>
    <row r="35" spans="2:14" ht="13" x14ac:dyDescent="0.3">
      <c r="C35" s="324"/>
      <c r="D35" s="325"/>
      <c r="E35" s="325"/>
      <c r="F35" s="325"/>
      <c r="G35" s="325"/>
      <c r="H35" s="325"/>
      <c r="I35" s="325"/>
      <c r="J35" s="325"/>
      <c r="K35" s="326"/>
      <c r="L35" s="96"/>
      <c r="M35" s="96"/>
      <c r="N35" s="96"/>
    </row>
    <row r="36" spans="2:14" ht="13.5" thickBot="1" x14ac:dyDescent="0.35">
      <c r="C36" s="327"/>
      <c r="D36" s="328"/>
      <c r="E36" s="328"/>
      <c r="F36" s="328"/>
      <c r="G36" s="328"/>
      <c r="H36" s="328"/>
      <c r="I36" s="328"/>
      <c r="J36" s="328"/>
      <c r="K36" s="329"/>
      <c r="L36" s="96"/>
      <c r="M36" s="96"/>
      <c r="N36" s="96"/>
    </row>
    <row r="37" spans="2:14" ht="13" x14ac:dyDescent="0.3">
      <c r="C37" s="96"/>
      <c r="D37" s="96"/>
      <c r="E37" s="96"/>
      <c r="F37" s="96"/>
      <c r="G37" s="96"/>
      <c r="H37" s="96"/>
      <c r="I37" s="96"/>
      <c r="J37" s="96"/>
      <c r="K37" s="96"/>
      <c r="L37" s="96"/>
      <c r="M37" s="96"/>
      <c r="N37" s="96"/>
    </row>
    <row r="38" spans="2:14" ht="17.5" x14ac:dyDescent="0.35">
      <c r="B38" s="92" t="s">
        <v>214</v>
      </c>
      <c r="C38" s="112"/>
      <c r="D38" s="112"/>
      <c r="E38" s="96"/>
      <c r="F38" s="96"/>
      <c r="G38" s="96"/>
      <c r="H38" s="96"/>
      <c r="I38" s="96"/>
      <c r="J38" s="96"/>
      <c r="K38" s="96"/>
      <c r="L38" s="96"/>
      <c r="M38" s="96"/>
      <c r="N38" s="96"/>
    </row>
    <row r="39" spans="2:14" ht="13.5" thickBot="1" x14ac:dyDescent="0.35">
      <c r="C39" s="96"/>
      <c r="D39" s="96"/>
      <c r="E39" s="96"/>
      <c r="F39" s="96"/>
      <c r="G39" s="96"/>
      <c r="H39" s="96"/>
      <c r="I39" s="96"/>
      <c r="J39" s="96"/>
      <c r="K39" s="96"/>
      <c r="L39" s="96"/>
      <c r="M39" s="96"/>
      <c r="N39" s="96"/>
    </row>
    <row r="40" spans="2:14" ht="16" thickBot="1" x14ac:dyDescent="0.4">
      <c r="C40" s="41" t="s">
        <v>105</v>
      </c>
      <c r="D40" s="128">
        <v>8</v>
      </c>
      <c r="E40" s="96"/>
      <c r="F40" s="96"/>
      <c r="G40" s="96"/>
      <c r="H40" s="96"/>
      <c r="I40" s="96"/>
      <c r="J40" s="96"/>
      <c r="K40" s="96"/>
      <c r="L40" s="96"/>
      <c r="M40" s="96"/>
      <c r="N40" s="96"/>
    </row>
    <row r="41" spans="2:14" ht="13.5" thickBot="1" x14ac:dyDescent="0.35">
      <c r="C41" s="96"/>
      <c r="D41" s="96"/>
      <c r="E41" s="96"/>
      <c r="F41" s="96"/>
      <c r="G41" s="96"/>
      <c r="H41" s="96"/>
      <c r="I41" s="96"/>
      <c r="J41" s="96"/>
      <c r="K41" s="96"/>
      <c r="L41" s="96"/>
      <c r="M41" s="96"/>
      <c r="N41" s="96"/>
    </row>
    <row r="42" spans="2:14" ht="16" thickBot="1" x14ac:dyDescent="0.35">
      <c r="C42" s="347" t="s">
        <v>100</v>
      </c>
      <c r="D42" s="344" t="s">
        <v>101</v>
      </c>
      <c r="E42" s="342" t="s">
        <v>102</v>
      </c>
      <c r="F42" s="342"/>
      <c r="G42" s="342"/>
      <c r="H42" s="342"/>
      <c r="I42" s="343"/>
      <c r="J42" s="96"/>
      <c r="K42" s="96"/>
      <c r="L42" s="96"/>
      <c r="M42" s="96"/>
      <c r="N42" s="96"/>
    </row>
    <row r="43" spans="2:14" ht="15.5" x14ac:dyDescent="0.3">
      <c r="C43" s="348"/>
      <c r="D43" s="345"/>
      <c r="E43" s="98" t="s">
        <v>76</v>
      </c>
      <c r="F43" s="98" t="s">
        <v>77</v>
      </c>
      <c r="G43" s="98" t="s">
        <v>78</v>
      </c>
      <c r="H43" s="98" t="s">
        <v>21</v>
      </c>
      <c r="I43" s="99" t="s">
        <v>79</v>
      </c>
      <c r="J43" s="96"/>
      <c r="K43" s="96"/>
      <c r="L43" s="96"/>
      <c r="M43" s="96"/>
      <c r="N43" s="96"/>
    </row>
    <row r="44" spans="2:14" ht="16" thickBot="1" x14ac:dyDescent="0.35">
      <c r="C44" s="348"/>
      <c r="D44" s="345"/>
      <c r="E44" s="114">
        <v>1</v>
      </c>
      <c r="F44" s="114">
        <f>F21</f>
        <v>0</v>
      </c>
      <c r="G44" s="114">
        <v>24</v>
      </c>
      <c r="H44" s="114">
        <f>H21</f>
        <v>167</v>
      </c>
      <c r="I44" s="115">
        <f>I21</f>
        <v>0</v>
      </c>
      <c r="J44" s="96"/>
      <c r="K44" s="96"/>
      <c r="L44" s="96"/>
      <c r="M44" s="96"/>
      <c r="N44" s="96"/>
    </row>
    <row r="45" spans="2:14" ht="31.5" thickBot="1" x14ac:dyDescent="0.4">
      <c r="C45" s="349"/>
      <c r="D45" s="116" t="s">
        <v>104</v>
      </c>
      <c r="E45" s="117" t="str">
        <f>E22</f>
        <v>Nē</v>
      </c>
      <c r="F45" s="117" t="str">
        <f>F22</f>
        <v>Nē</v>
      </c>
      <c r="G45" s="117" t="str">
        <f>G22</f>
        <v>Jā</v>
      </c>
      <c r="H45" s="117" t="str">
        <f>H22</f>
        <v>Nē</v>
      </c>
      <c r="I45" s="118" t="str">
        <f>I22</f>
        <v>Nē</v>
      </c>
      <c r="J45" s="96"/>
      <c r="K45" s="96"/>
      <c r="L45" s="96"/>
      <c r="M45" s="96"/>
      <c r="N45" s="96"/>
    </row>
    <row r="46" spans="2:14" ht="15.5" x14ac:dyDescent="0.35">
      <c r="C46" s="103" t="s">
        <v>4</v>
      </c>
      <c r="D46" s="119" t="str">
        <f t="shared" ref="D46:D51" si="0">D23</f>
        <v>Jā</v>
      </c>
      <c r="E46" s="24">
        <f t="shared" ref="E46:I51" si="1">IFERROR(ROUND(E23/$D$40,2),"")</f>
        <v>0</v>
      </c>
      <c r="F46" s="39">
        <f t="shared" si="1"/>
        <v>0</v>
      </c>
      <c r="G46" s="39">
        <f t="shared" si="1"/>
        <v>80.41</v>
      </c>
      <c r="H46" s="39">
        <f t="shared" si="1"/>
        <v>0</v>
      </c>
      <c r="I46" s="40">
        <f t="shared" si="1"/>
        <v>0</v>
      </c>
      <c r="J46" s="96"/>
      <c r="K46" s="96"/>
      <c r="L46" s="96"/>
      <c r="M46" s="96"/>
      <c r="N46" s="96"/>
    </row>
    <row r="47" spans="2:14" ht="15.5" x14ac:dyDescent="0.35">
      <c r="C47" s="104" t="s">
        <v>5</v>
      </c>
      <c r="D47" s="119" t="str">
        <f t="shared" si="0"/>
        <v>Jā</v>
      </c>
      <c r="E47" s="30">
        <f t="shared" si="1"/>
        <v>0</v>
      </c>
      <c r="F47" s="31">
        <f t="shared" si="1"/>
        <v>0</v>
      </c>
      <c r="G47" s="31">
        <f t="shared" si="1"/>
        <v>13.29</v>
      </c>
      <c r="H47" s="31">
        <f t="shared" si="1"/>
        <v>0</v>
      </c>
      <c r="I47" s="32">
        <f t="shared" si="1"/>
        <v>0</v>
      </c>
      <c r="J47" s="96"/>
      <c r="K47" s="96"/>
      <c r="L47" s="96"/>
      <c r="M47" s="96"/>
      <c r="N47" s="96"/>
    </row>
    <row r="48" spans="2:14" ht="15.5" x14ac:dyDescent="0.35">
      <c r="C48" s="105" t="s">
        <v>314</v>
      </c>
      <c r="D48" s="119" t="str">
        <f t="shared" si="0"/>
        <v>Nē</v>
      </c>
      <c r="E48" s="30">
        <f t="shared" si="1"/>
        <v>0</v>
      </c>
      <c r="F48" s="31">
        <f t="shared" si="1"/>
        <v>0</v>
      </c>
      <c r="G48" s="31">
        <f t="shared" si="1"/>
        <v>0</v>
      </c>
      <c r="H48" s="31">
        <f t="shared" si="1"/>
        <v>0</v>
      </c>
      <c r="I48" s="32">
        <f t="shared" si="1"/>
        <v>0</v>
      </c>
      <c r="J48" s="96"/>
      <c r="K48" s="96"/>
      <c r="L48" s="96"/>
      <c r="M48" s="96"/>
      <c r="N48" s="96"/>
    </row>
    <row r="49" spans="3:14" ht="15.5" x14ac:dyDescent="0.35">
      <c r="C49" s="106" t="s">
        <v>299</v>
      </c>
      <c r="D49" s="119" t="str">
        <f t="shared" si="0"/>
        <v>Jā</v>
      </c>
      <c r="E49" s="30">
        <f t="shared" si="1"/>
        <v>0</v>
      </c>
      <c r="F49" s="31">
        <f t="shared" si="1"/>
        <v>0</v>
      </c>
      <c r="G49" s="31">
        <f t="shared" si="1"/>
        <v>0.73</v>
      </c>
      <c r="H49" s="31">
        <f t="shared" si="1"/>
        <v>0</v>
      </c>
      <c r="I49" s="32">
        <f t="shared" si="1"/>
        <v>0</v>
      </c>
      <c r="J49" s="96"/>
      <c r="K49" s="96"/>
      <c r="L49" s="96"/>
      <c r="M49" s="96"/>
      <c r="N49" s="96"/>
    </row>
    <row r="50" spans="3:14" ht="15.5" x14ac:dyDescent="0.35">
      <c r="C50" s="107" t="s">
        <v>300</v>
      </c>
      <c r="D50" s="119" t="str">
        <f t="shared" si="0"/>
        <v>Jā</v>
      </c>
      <c r="E50" s="30">
        <f t="shared" si="1"/>
        <v>0</v>
      </c>
      <c r="F50" s="31">
        <f t="shared" si="1"/>
        <v>0</v>
      </c>
      <c r="G50" s="31">
        <f t="shared" si="1"/>
        <v>18.21</v>
      </c>
      <c r="H50" s="31">
        <f t="shared" si="1"/>
        <v>0</v>
      </c>
      <c r="I50" s="32">
        <f t="shared" si="1"/>
        <v>0</v>
      </c>
      <c r="J50" s="96"/>
      <c r="K50" s="96"/>
      <c r="L50" s="96"/>
      <c r="M50" s="96"/>
      <c r="N50" s="96"/>
    </row>
    <row r="51" spans="3:14" ht="15.5" x14ac:dyDescent="0.35">
      <c r="C51" s="109" t="s">
        <v>7</v>
      </c>
      <c r="D51" s="119" t="str">
        <f t="shared" si="0"/>
        <v>Jā</v>
      </c>
      <c r="E51" s="30" t="str">
        <f t="shared" si="1"/>
        <v/>
      </c>
      <c r="F51" s="31" t="str">
        <f t="shared" si="1"/>
        <v/>
      </c>
      <c r="G51" s="31">
        <f t="shared" si="1"/>
        <v>11.26</v>
      </c>
      <c r="H51" s="31" t="str">
        <f t="shared" si="1"/>
        <v/>
      </c>
      <c r="I51" s="32" t="str">
        <f t="shared" si="1"/>
        <v/>
      </c>
      <c r="J51" s="96"/>
      <c r="K51" s="96"/>
      <c r="L51" s="96"/>
      <c r="M51" s="96"/>
      <c r="N51" s="96"/>
    </row>
    <row r="52" spans="3:14" ht="15.5" x14ac:dyDescent="0.35">
      <c r="C52" s="110" t="str">
        <f>C29</f>
        <v>Pakalpojuma attīstības un pilnveidošanas procents</v>
      </c>
      <c r="D52" s="119" t="str">
        <f t="shared" ref="D52:D53" si="2">D29</f>
        <v>Jā</v>
      </c>
      <c r="E52" s="30" t="str">
        <f t="shared" ref="E52:I52" si="3">IFERROR(ROUND(E29/$D$40,2),"")</f>
        <v/>
      </c>
      <c r="F52" s="31" t="str">
        <f t="shared" si="3"/>
        <v/>
      </c>
      <c r="G52" s="31">
        <f t="shared" si="3"/>
        <v>6.19</v>
      </c>
      <c r="H52" s="31" t="str">
        <f t="shared" si="3"/>
        <v/>
      </c>
      <c r="I52" s="32" t="str">
        <f t="shared" si="3"/>
        <v/>
      </c>
      <c r="J52" s="96"/>
      <c r="K52" s="96"/>
      <c r="L52" s="96"/>
      <c r="M52" s="96"/>
      <c r="N52" s="96"/>
    </row>
    <row r="53" spans="3:14" ht="16" thickBot="1" x14ac:dyDescent="0.4">
      <c r="C53" s="111" t="s">
        <v>9</v>
      </c>
      <c r="D53" s="120" t="str">
        <f t="shared" si="2"/>
        <v>Nē</v>
      </c>
      <c r="E53" s="33" t="str">
        <f t="shared" ref="E53:I53" si="4">IFERROR(ROUND(E30/$D$40,2),"")</f>
        <v/>
      </c>
      <c r="F53" s="34" t="str">
        <f t="shared" si="4"/>
        <v/>
      </c>
      <c r="G53" s="34" t="str">
        <f t="shared" si="4"/>
        <v/>
      </c>
      <c r="H53" s="34" t="str">
        <f t="shared" si="4"/>
        <v/>
      </c>
      <c r="I53" s="35" t="str">
        <f t="shared" si="4"/>
        <v/>
      </c>
      <c r="J53" s="96"/>
      <c r="K53" s="96"/>
      <c r="L53" s="96"/>
      <c r="M53" s="96"/>
      <c r="N53" s="96"/>
    </row>
    <row r="54" spans="3:14" ht="16" thickBot="1" x14ac:dyDescent="0.4">
      <c r="C54" s="41"/>
      <c r="D54" s="41"/>
      <c r="E54" s="41"/>
      <c r="F54" s="41"/>
      <c r="G54" s="41"/>
      <c r="H54" s="41"/>
      <c r="I54" s="41"/>
      <c r="J54" s="96"/>
      <c r="K54" s="96"/>
      <c r="L54" s="96"/>
      <c r="M54" s="96"/>
      <c r="N54" s="96"/>
    </row>
    <row r="55" spans="3:14" ht="15.5" thickBot="1" x14ac:dyDescent="0.35">
      <c r="C55" s="331" t="s">
        <v>213</v>
      </c>
      <c r="D55" s="332"/>
      <c r="E55" s="36">
        <f>SUM(E46:E53)</f>
        <v>0</v>
      </c>
      <c r="F55" s="37">
        <f>SUM(F46:F53)</f>
        <v>0</v>
      </c>
      <c r="G55" s="37">
        <f>SUM(G46:G53)</f>
        <v>130.09</v>
      </c>
      <c r="H55" s="37">
        <f>SUM(H46:H53)</f>
        <v>0</v>
      </c>
      <c r="I55" s="38">
        <f>SUM(I46:I53)</f>
        <v>0</v>
      </c>
      <c r="J55" s="96"/>
      <c r="K55" s="96"/>
      <c r="L55" s="96"/>
      <c r="M55" s="96"/>
      <c r="N55" s="96"/>
    </row>
    <row r="56" spans="3:14" ht="13" x14ac:dyDescent="0.3">
      <c r="C56" s="96"/>
      <c r="D56" s="96"/>
      <c r="E56" s="96"/>
      <c r="F56" s="96"/>
      <c r="G56" s="96"/>
      <c r="H56" s="96"/>
      <c r="I56" s="96"/>
      <c r="J56" s="96"/>
      <c r="K56" s="96"/>
      <c r="L56" s="96"/>
      <c r="M56" s="96"/>
      <c r="N56" s="96"/>
    </row>
    <row r="57" spans="3:14" ht="13" x14ac:dyDescent="0.3">
      <c r="C57" s="96"/>
      <c r="D57" s="96"/>
      <c r="E57" s="96"/>
      <c r="F57" s="96"/>
      <c r="G57" s="96"/>
      <c r="H57" s="96"/>
      <c r="I57" s="96"/>
      <c r="J57" s="96"/>
      <c r="K57" s="96"/>
      <c r="L57" s="96"/>
      <c r="M57" s="96"/>
      <c r="N57" s="96"/>
    </row>
  </sheetData>
  <sheetProtection algorithmName="SHA-512" hashValue="uUQzqGEQJOcXHVa5PxRo7XnnKqRUyQPwNjjFMLY7eBZ8cSZQRLydCheWBzUE4sebFT/h8I7J/MQ/g7QVKQzBuQ==" saltValue="j6X3wL9SkCHl7wS4gDZw8g==" spinCount="100000" sheet="1" objects="1" scenarios="1" formatColumns="0" formatRows="0" insertColumns="0" insertRows="0" selectLockedCells="1"/>
  <mergeCells count="11">
    <mergeCell ref="L21:N26"/>
    <mergeCell ref="C34:K36"/>
    <mergeCell ref="C55:D55"/>
    <mergeCell ref="C13:K15"/>
    <mergeCell ref="E19:I19"/>
    <mergeCell ref="D19:D21"/>
    <mergeCell ref="C19:C22"/>
    <mergeCell ref="C32:D32"/>
    <mergeCell ref="C42:C45"/>
    <mergeCell ref="D42:D44"/>
    <mergeCell ref="E42:I42"/>
  </mergeCells>
  <hyperlinks>
    <hyperlink ref="B4" location="Saturs!A1" display="Atpakaļ uz sadaļu Saturs" xr:uid="{857A051A-02B1-4974-80A4-F50DD153ABCC}"/>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5FE81E8B-126F-413E-B5C4-0911DFB6A4C0}">
          <x14:formula1>
            <xm:f>'datu lapa'!$B$41:$B$42</xm:f>
          </x14:formula1>
          <xm:sqref>E22:I22 D23:D30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086F6-DB8E-45BD-BFFC-786A0A6D597F}">
  <sheetPr>
    <outlinePr summaryBelow="0"/>
  </sheetPr>
  <dimension ref="A2:N62"/>
  <sheetViews>
    <sheetView topLeftCell="A34" zoomScale="90" zoomScaleNormal="90" workbookViewId="0">
      <selection activeCell="F52" sqref="F52:J52"/>
    </sheetView>
  </sheetViews>
  <sheetFormatPr defaultColWidth="9.1796875" defaultRowHeight="12.5" outlineLevelRow="1" x14ac:dyDescent="0.25"/>
  <cols>
    <col min="1" max="1" width="11.26953125" style="81" customWidth="1"/>
    <col min="2" max="2" width="7" style="81" customWidth="1"/>
    <col min="3" max="3" width="21.26953125" style="81" customWidth="1"/>
    <col min="4" max="8" width="9.1796875" style="81"/>
    <col min="9" max="9" width="15.54296875" style="81" customWidth="1"/>
    <col min="10" max="10" width="42.7265625" style="81" customWidth="1"/>
    <col min="11" max="16384" width="9.1796875" style="81"/>
  </cols>
  <sheetData>
    <row r="2" spans="1:11" ht="20.5" x14ac:dyDescent="0.45">
      <c r="A2" s="82"/>
      <c r="B2" s="83" t="s">
        <v>10</v>
      </c>
      <c r="C2" s="84" t="str">
        <f>Titullapa!$B$6</f>
        <v>Atelpas brīdis</v>
      </c>
      <c r="D2" s="82"/>
    </row>
    <row r="3" spans="1:11" ht="20.5" x14ac:dyDescent="0.45">
      <c r="A3" s="82"/>
      <c r="B3" s="83" t="s">
        <v>11</v>
      </c>
      <c r="C3" s="84" t="str">
        <f>Saturs!C8</f>
        <v>Vispārīgā informācija</v>
      </c>
      <c r="D3" s="82"/>
    </row>
    <row r="4" spans="1:11" ht="20.5" x14ac:dyDescent="0.45">
      <c r="A4" s="82"/>
      <c r="B4" s="129" t="s">
        <v>12</v>
      </c>
      <c r="C4" s="84"/>
      <c r="D4" s="82"/>
    </row>
    <row r="5" spans="1:11" ht="15.5" x14ac:dyDescent="0.35">
      <c r="A5" s="87"/>
      <c r="B5" s="130"/>
      <c r="C5" s="130"/>
    </row>
    <row r="6" spans="1:11" ht="17.5" x14ac:dyDescent="0.35">
      <c r="A6" s="87"/>
      <c r="B6" s="88" t="s">
        <v>14</v>
      </c>
      <c r="C6" s="130"/>
    </row>
    <row r="7" spans="1:11" ht="15.5" outlineLevel="1" x14ac:dyDescent="0.35">
      <c r="A7" s="87"/>
      <c r="B7" s="87"/>
      <c r="C7" s="87"/>
      <c r="D7" s="89" t="s">
        <v>15</v>
      </c>
      <c r="E7" s="41" t="s">
        <v>18</v>
      </c>
      <c r="F7" s="41"/>
      <c r="G7" s="41"/>
      <c r="H7" s="41"/>
      <c r="I7" s="41"/>
      <c r="J7" s="41"/>
    </row>
    <row r="8" spans="1:11" ht="15.5" outlineLevel="1" x14ac:dyDescent="0.35">
      <c r="D8" s="90" t="s">
        <v>16</v>
      </c>
      <c r="E8" s="41" t="s">
        <v>270</v>
      </c>
      <c r="F8" s="41"/>
      <c r="G8" s="41"/>
      <c r="H8" s="41"/>
      <c r="I8" s="41"/>
      <c r="J8" s="41"/>
    </row>
    <row r="9" spans="1:11" ht="15.5" outlineLevel="1" x14ac:dyDescent="0.35">
      <c r="D9" s="91" t="s">
        <v>17</v>
      </c>
      <c r="E9" s="41" t="s">
        <v>271</v>
      </c>
      <c r="F9" s="41"/>
      <c r="G9" s="41"/>
      <c r="H9" s="41"/>
      <c r="I9" s="41"/>
      <c r="J9" s="41"/>
    </row>
    <row r="10" spans="1:11" ht="15.5" x14ac:dyDescent="0.35">
      <c r="D10" s="41"/>
      <c r="E10" s="41"/>
      <c r="F10" s="41"/>
      <c r="G10" s="41"/>
      <c r="H10" s="41"/>
      <c r="I10" s="41"/>
      <c r="J10" s="41"/>
    </row>
    <row r="12" spans="1:11" ht="17.5" x14ac:dyDescent="0.35">
      <c r="B12" s="88" t="s">
        <v>13</v>
      </c>
    </row>
    <row r="13" spans="1:11" ht="13" outlineLevel="1" thickBot="1" x14ac:dyDescent="0.3"/>
    <row r="14" spans="1:11" outlineLevel="1" x14ac:dyDescent="0.25">
      <c r="C14" s="333" t="s">
        <v>249</v>
      </c>
      <c r="D14" s="334"/>
      <c r="E14" s="334"/>
      <c r="F14" s="334"/>
      <c r="G14" s="334"/>
      <c r="H14" s="334"/>
      <c r="I14" s="334"/>
      <c r="J14" s="334"/>
      <c r="K14" s="335"/>
    </row>
    <row r="15" spans="1:11" outlineLevel="1" x14ac:dyDescent="0.25">
      <c r="C15" s="336"/>
      <c r="D15" s="337"/>
      <c r="E15" s="337"/>
      <c r="F15" s="337"/>
      <c r="G15" s="337"/>
      <c r="H15" s="337"/>
      <c r="I15" s="337"/>
      <c r="J15" s="337"/>
      <c r="K15" s="338"/>
    </row>
    <row r="16" spans="1:11" outlineLevel="1" x14ac:dyDescent="0.25">
      <c r="C16" s="336"/>
      <c r="D16" s="337"/>
      <c r="E16" s="337"/>
      <c r="F16" s="337"/>
      <c r="G16" s="337"/>
      <c r="H16" s="337"/>
      <c r="I16" s="337"/>
      <c r="J16" s="337"/>
      <c r="K16" s="338"/>
    </row>
    <row r="17" spans="1:11" outlineLevel="1" x14ac:dyDescent="0.25">
      <c r="C17" s="336"/>
      <c r="D17" s="337"/>
      <c r="E17" s="337"/>
      <c r="F17" s="337"/>
      <c r="G17" s="337"/>
      <c r="H17" s="337"/>
      <c r="I17" s="337"/>
      <c r="J17" s="337"/>
      <c r="K17" s="338"/>
    </row>
    <row r="18" spans="1:11" ht="45.65" customHeight="1" outlineLevel="1" thickBot="1" x14ac:dyDescent="0.3">
      <c r="C18" s="339"/>
      <c r="D18" s="340"/>
      <c r="E18" s="340"/>
      <c r="F18" s="340"/>
      <c r="G18" s="340"/>
      <c r="H18" s="340"/>
      <c r="I18" s="340"/>
      <c r="J18" s="340"/>
      <c r="K18" s="341"/>
    </row>
    <row r="19" spans="1:11" outlineLevel="1" x14ac:dyDescent="0.25"/>
    <row r="20" spans="1:11" ht="17.5" collapsed="1" x14ac:dyDescent="0.35">
      <c r="B20" s="92" t="s">
        <v>19</v>
      </c>
      <c r="C20" s="93"/>
      <c r="D20" s="93"/>
      <c r="E20" s="93"/>
      <c r="F20" s="93"/>
      <c r="G20" s="93"/>
      <c r="H20" s="93"/>
      <c r="I20" s="93"/>
    </row>
    <row r="21" spans="1:11" ht="16" thickBot="1" x14ac:dyDescent="0.4">
      <c r="A21" s="41"/>
      <c r="B21" s="41"/>
      <c r="C21" s="41"/>
      <c r="D21" s="41"/>
      <c r="E21" s="41"/>
      <c r="F21" s="41"/>
      <c r="G21" s="41"/>
      <c r="H21" s="41"/>
      <c r="I21" s="41"/>
      <c r="J21" s="41"/>
      <c r="K21" s="41"/>
    </row>
    <row r="22" spans="1:11" ht="18" thickBot="1" x14ac:dyDescent="0.4">
      <c r="A22" s="41"/>
      <c r="B22" s="41"/>
      <c r="C22" s="88" t="s">
        <v>20</v>
      </c>
      <c r="D22" s="284">
        <v>2023</v>
      </c>
      <c r="E22" s="41"/>
      <c r="F22" s="41"/>
      <c r="G22" s="41"/>
      <c r="H22" s="41"/>
      <c r="I22" s="41"/>
      <c r="J22" s="41"/>
      <c r="K22" s="41"/>
    </row>
    <row r="23" spans="1:11" ht="18" thickBot="1" x14ac:dyDescent="0.4">
      <c r="A23" s="41"/>
      <c r="B23" s="41"/>
      <c r="C23" s="92" t="s">
        <v>208</v>
      </c>
      <c r="D23" s="201"/>
      <c r="E23" s="201"/>
      <c r="F23" s="201"/>
      <c r="G23" s="132"/>
      <c r="H23" s="41"/>
      <c r="I23" s="41"/>
      <c r="J23" s="41"/>
      <c r="K23" s="41"/>
    </row>
    <row r="24" spans="1:11" ht="46.5" x14ac:dyDescent="0.35">
      <c r="A24" s="41"/>
      <c r="B24" s="41"/>
      <c r="C24" s="275" t="s">
        <v>21</v>
      </c>
      <c r="D24" s="276" t="s">
        <v>22</v>
      </c>
      <c r="E24" s="276" t="s">
        <v>23</v>
      </c>
      <c r="F24" s="277" t="s">
        <v>24</v>
      </c>
      <c r="G24" s="41"/>
      <c r="H24" s="41"/>
      <c r="I24" s="41"/>
      <c r="J24" s="41"/>
      <c r="K24" s="41"/>
    </row>
    <row r="25" spans="1:11" ht="16" thickBot="1" x14ac:dyDescent="0.4">
      <c r="A25" s="41"/>
      <c r="B25" s="41"/>
      <c r="C25" s="278">
        <v>1</v>
      </c>
      <c r="D25" s="279">
        <v>2</v>
      </c>
      <c r="E25" s="279">
        <v>3</v>
      </c>
      <c r="F25" s="280">
        <v>4</v>
      </c>
      <c r="G25" s="41"/>
      <c r="H25" s="41"/>
      <c r="I25" s="41"/>
      <c r="J25" s="41"/>
      <c r="K25" s="41"/>
    </row>
    <row r="26" spans="1:11" ht="15.5" x14ac:dyDescent="0.35">
      <c r="A26" s="41"/>
      <c r="B26" s="41"/>
      <c r="C26" s="272" t="s">
        <v>25</v>
      </c>
      <c r="D26" s="281">
        <v>31</v>
      </c>
      <c r="E26" s="285">
        <v>22</v>
      </c>
      <c r="F26" s="286">
        <v>176</v>
      </c>
      <c r="G26" s="41"/>
      <c r="H26" s="41"/>
      <c r="I26" s="41"/>
      <c r="J26" s="41"/>
      <c r="K26" s="41"/>
    </row>
    <row r="27" spans="1:11" ht="15.5" x14ac:dyDescent="0.35">
      <c r="A27" s="41"/>
      <c r="B27" s="41"/>
      <c r="C27" s="110" t="s">
        <v>26</v>
      </c>
      <c r="D27" s="184">
        <v>28</v>
      </c>
      <c r="E27" s="184">
        <v>20</v>
      </c>
      <c r="F27" s="287">
        <v>160</v>
      </c>
      <c r="G27" s="41"/>
      <c r="H27" s="41"/>
      <c r="I27" s="41"/>
      <c r="J27" s="41"/>
      <c r="K27" s="41"/>
    </row>
    <row r="28" spans="1:11" ht="15.5" x14ac:dyDescent="0.35">
      <c r="A28" s="41"/>
      <c r="B28" s="41"/>
      <c r="C28" s="110" t="s">
        <v>27</v>
      </c>
      <c r="D28" s="41">
        <v>31</v>
      </c>
      <c r="E28" s="184">
        <v>23</v>
      </c>
      <c r="F28" s="287">
        <v>184</v>
      </c>
      <c r="G28" s="41"/>
      <c r="H28" s="41"/>
      <c r="I28" s="41"/>
      <c r="J28" s="41"/>
      <c r="K28" s="41"/>
    </row>
    <row r="29" spans="1:11" ht="15.5" x14ac:dyDescent="0.35">
      <c r="A29" s="41"/>
      <c r="B29" s="41"/>
      <c r="C29" s="110" t="s">
        <v>28</v>
      </c>
      <c r="D29" s="41">
        <v>30</v>
      </c>
      <c r="E29" s="184">
        <v>18</v>
      </c>
      <c r="F29" s="287">
        <v>143</v>
      </c>
      <c r="G29" s="41"/>
      <c r="H29" s="41"/>
      <c r="I29" s="41"/>
      <c r="J29" s="41"/>
      <c r="K29" s="41"/>
    </row>
    <row r="30" spans="1:11" ht="15.5" x14ac:dyDescent="0.35">
      <c r="A30" s="41"/>
      <c r="B30" s="41"/>
      <c r="C30" s="110" t="s">
        <v>29</v>
      </c>
      <c r="D30" s="41">
        <v>31</v>
      </c>
      <c r="E30" s="184">
        <v>21</v>
      </c>
      <c r="F30" s="287">
        <v>167</v>
      </c>
      <c r="G30" s="41"/>
      <c r="H30" s="41"/>
      <c r="I30" s="41"/>
      <c r="J30" s="41"/>
      <c r="K30" s="41"/>
    </row>
    <row r="31" spans="1:11" ht="15.5" x14ac:dyDescent="0.35">
      <c r="A31" s="41"/>
      <c r="B31" s="41"/>
      <c r="C31" s="110" t="s">
        <v>30</v>
      </c>
      <c r="D31" s="41">
        <v>30</v>
      </c>
      <c r="E31" s="184">
        <v>21</v>
      </c>
      <c r="F31" s="287">
        <v>167</v>
      </c>
      <c r="G31" s="41"/>
      <c r="H31" s="41"/>
      <c r="I31" s="41"/>
      <c r="J31" s="41"/>
      <c r="K31" s="41"/>
    </row>
    <row r="32" spans="1:11" ht="15.5" x14ac:dyDescent="0.35">
      <c r="A32" s="41"/>
      <c r="B32" s="41"/>
      <c r="C32" s="110" t="s">
        <v>31</v>
      </c>
      <c r="D32" s="41">
        <v>31</v>
      </c>
      <c r="E32" s="184">
        <v>20</v>
      </c>
      <c r="F32" s="287">
        <v>160</v>
      </c>
      <c r="G32" s="41"/>
      <c r="H32" s="41"/>
      <c r="I32" s="41"/>
      <c r="J32" s="41"/>
      <c r="K32" s="41"/>
    </row>
    <row r="33" spans="1:11" ht="15.5" x14ac:dyDescent="0.35">
      <c r="A33" s="41"/>
      <c r="B33" s="41"/>
      <c r="C33" s="110" t="s">
        <v>32</v>
      </c>
      <c r="D33" s="41">
        <v>31</v>
      </c>
      <c r="E33" s="184">
        <v>23</v>
      </c>
      <c r="F33" s="287">
        <v>184</v>
      </c>
      <c r="G33" s="41"/>
      <c r="H33" s="41"/>
      <c r="I33" s="41"/>
      <c r="J33" s="41"/>
      <c r="K33" s="41"/>
    </row>
    <row r="34" spans="1:11" ht="15.5" x14ac:dyDescent="0.35">
      <c r="A34" s="41"/>
      <c r="B34" s="41"/>
      <c r="C34" s="110" t="s">
        <v>33</v>
      </c>
      <c r="D34" s="41">
        <v>30</v>
      </c>
      <c r="E34" s="184">
        <v>21</v>
      </c>
      <c r="F34" s="287">
        <v>168</v>
      </c>
      <c r="G34" s="41"/>
      <c r="H34" s="41"/>
      <c r="I34" s="41"/>
      <c r="J34" s="41"/>
      <c r="K34" s="41"/>
    </row>
    <row r="35" spans="1:11" ht="15.5" x14ac:dyDescent="0.35">
      <c r="A35" s="41"/>
      <c r="B35" s="41"/>
      <c r="C35" s="110" t="s">
        <v>34</v>
      </c>
      <c r="D35" s="41">
        <v>31</v>
      </c>
      <c r="E35" s="184">
        <v>22</v>
      </c>
      <c r="F35" s="287">
        <v>176</v>
      </c>
      <c r="G35" s="41"/>
      <c r="H35" s="41"/>
      <c r="I35" s="41"/>
      <c r="J35" s="41"/>
      <c r="K35" s="41"/>
    </row>
    <row r="36" spans="1:11" ht="15.5" x14ac:dyDescent="0.35">
      <c r="A36" s="41"/>
      <c r="B36" s="41"/>
      <c r="C36" s="110" t="s">
        <v>35</v>
      </c>
      <c r="D36" s="41">
        <v>30</v>
      </c>
      <c r="E36" s="184">
        <v>21</v>
      </c>
      <c r="F36" s="287">
        <v>167</v>
      </c>
      <c r="G36" s="41"/>
      <c r="H36" s="41"/>
      <c r="I36" s="41"/>
      <c r="J36" s="41"/>
      <c r="K36" s="41"/>
    </row>
    <row r="37" spans="1:11" ht="16" thickBot="1" x14ac:dyDescent="0.4">
      <c r="A37" s="41"/>
      <c r="B37" s="41"/>
      <c r="C37" s="111" t="s">
        <v>36</v>
      </c>
      <c r="D37" s="43">
        <v>31</v>
      </c>
      <c r="E37" s="187">
        <v>19</v>
      </c>
      <c r="F37" s="288">
        <v>152</v>
      </c>
      <c r="G37" s="41"/>
      <c r="H37" s="41"/>
      <c r="I37" s="41"/>
      <c r="J37" s="41"/>
      <c r="K37" s="41"/>
    </row>
    <row r="38" spans="1:11" ht="15.5" x14ac:dyDescent="0.35">
      <c r="A38" s="41"/>
      <c r="B38" s="41"/>
      <c r="C38" s="272"/>
      <c r="D38" s="281"/>
      <c r="E38" s="281"/>
      <c r="F38" s="273"/>
      <c r="G38" s="41"/>
      <c r="H38" s="333" t="s">
        <v>250</v>
      </c>
      <c r="I38" s="334"/>
      <c r="J38" s="335"/>
      <c r="K38" s="41"/>
    </row>
    <row r="39" spans="1:11" ht="12.75" customHeight="1" x14ac:dyDescent="0.35">
      <c r="A39" s="41"/>
      <c r="B39" s="41"/>
      <c r="C39" s="282" t="s">
        <v>37</v>
      </c>
      <c r="D39" s="41">
        <f>SUM(D26:D37)</f>
        <v>365</v>
      </c>
      <c r="E39" s="41">
        <f>SUM(E26:E37)</f>
        <v>251</v>
      </c>
      <c r="F39" s="42">
        <f>SUM(F26:F37)</f>
        <v>2004</v>
      </c>
      <c r="G39" s="41"/>
      <c r="H39" s="336"/>
      <c r="I39" s="337"/>
      <c r="J39" s="338"/>
      <c r="K39" s="41"/>
    </row>
    <row r="40" spans="1:11" ht="15" customHeight="1" x14ac:dyDescent="0.35">
      <c r="A40" s="41"/>
      <c r="B40" s="41"/>
      <c r="C40" s="282" t="s">
        <v>38</v>
      </c>
      <c r="D40" s="41"/>
      <c r="E40" s="41"/>
      <c r="F40" s="42">
        <f>F39-F43</f>
        <v>1844</v>
      </c>
      <c r="G40" s="41"/>
      <c r="H40" s="336"/>
      <c r="I40" s="337"/>
      <c r="J40" s="338"/>
      <c r="K40" s="41"/>
    </row>
    <row r="41" spans="1:11" ht="15.75" customHeight="1" thickBot="1" x14ac:dyDescent="0.4">
      <c r="A41" s="41"/>
      <c r="B41" s="41"/>
      <c r="C41" s="283" t="s">
        <v>39</v>
      </c>
      <c r="D41" s="43">
        <f>ROUND(AVERAGE(D26:D37),2)</f>
        <v>30.42</v>
      </c>
      <c r="E41" s="43">
        <f>ROUND(AVERAGE(E26:E37),2)</f>
        <v>20.92</v>
      </c>
      <c r="F41" s="44">
        <f>ROUND(AVERAGE(F26:F37),2)</f>
        <v>167</v>
      </c>
      <c r="G41" s="41"/>
      <c r="H41" s="336"/>
      <c r="I41" s="337"/>
      <c r="J41" s="338"/>
      <c r="K41" s="41"/>
    </row>
    <row r="42" spans="1:11" ht="13.5" customHeight="1" thickBot="1" x14ac:dyDescent="0.4">
      <c r="A42" s="41"/>
      <c r="B42" s="41"/>
      <c r="C42" s="41"/>
      <c r="D42" s="41"/>
      <c r="E42" s="41"/>
      <c r="F42" s="41"/>
      <c r="G42" s="41"/>
      <c r="H42" s="336"/>
      <c r="I42" s="337"/>
      <c r="J42" s="338"/>
      <c r="K42" s="41"/>
    </row>
    <row r="43" spans="1:11" ht="32.5" customHeight="1" thickBot="1" x14ac:dyDescent="0.4">
      <c r="A43" s="41"/>
      <c r="B43" s="41"/>
      <c r="C43" s="41" t="s">
        <v>40</v>
      </c>
      <c r="D43" s="41"/>
      <c r="E43" s="41"/>
      <c r="F43" s="128">
        <v>160</v>
      </c>
      <c r="G43" s="41"/>
      <c r="H43" s="339"/>
      <c r="I43" s="340"/>
      <c r="J43" s="341"/>
      <c r="K43" s="41"/>
    </row>
    <row r="44" spans="1:11" ht="15.5" x14ac:dyDescent="0.35">
      <c r="A44" s="41"/>
      <c r="B44" s="41"/>
      <c r="C44" s="41"/>
      <c r="D44" s="41"/>
      <c r="E44" s="41"/>
      <c r="F44" s="41"/>
      <c r="G44" s="41"/>
      <c r="H44" s="41"/>
      <c r="I44" s="41"/>
      <c r="J44" s="41"/>
      <c r="K44" s="41"/>
    </row>
    <row r="45" spans="1:11" ht="17.5" x14ac:dyDescent="0.35">
      <c r="A45" s="41"/>
      <c r="B45" s="92" t="s">
        <v>45</v>
      </c>
      <c r="C45" s="201"/>
      <c r="D45" s="201"/>
      <c r="E45" s="201"/>
      <c r="F45" s="201"/>
      <c r="G45" s="201"/>
      <c r="H45" s="201"/>
      <c r="I45" s="201"/>
      <c r="J45" s="132"/>
      <c r="K45" s="132"/>
    </row>
    <row r="46" spans="1:11" ht="16" thickBot="1" x14ac:dyDescent="0.4">
      <c r="A46" s="41"/>
      <c r="B46" s="41"/>
      <c r="C46" s="41"/>
      <c r="D46" s="41"/>
      <c r="E46" s="41"/>
      <c r="F46" s="41"/>
      <c r="G46" s="41"/>
      <c r="H46" s="41"/>
      <c r="I46" s="41"/>
      <c r="J46" s="41"/>
      <c r="K46" s="41"/>
    </row>
    <row r="47" spans="1:11" ht="15.5" x14ac:dyDescent="0.35">
      <c r="A47" s="41"/>
      <c r="B47" s="41"/>
      <c r="C47" s="333" t="s">
        <v>251</v>
      </c>
      <c r="D47" s="334"/>
      <c r="E47" s="334"/>
      <c r="F47" s="334"/>
      <c r="G47" s="334"/>
      <c r="H47" s="334"/>
      <c r="I47" s="334"/>
      <c r="J47" s="334"/>
      <c r="K47" s="335"/>
    </row>
    <row r="48" spans="1:11" ht="15.5" x14ac:dyDescent="0.35">
      <c r="A48" s="41"/>
      <c r="B48" s="41"/>
      <c r="C48" s="336"/>
      <c r="D48" s="337"/>
      <c r="E48" s="337"/>
      <c r="F48" s="337"/>
      <c r="G48" s="337"/>
      <c r="H48" s="337"/>
      <c r="I48" s="337"/>
      <c r="J48" s="337"/>
      <c r="K48" s="338"/>
    </row>
    <row r="49" spans="1:14" ht="16" thickBot="1" x14ac:dyDescent="0.4">
      <c r="A49" s="41"/>
      <c r="B49" s="41"/>
      <c r="C49" s="339"/>
      <c r="D49" s="340"/>
      <c r="E49" s="340"/>
      <c r="F49" s="340"/>
      <c r="G49" s="340"/>
      <c r="H49" s="340"/>
      <c r="I49" s="340"/>
      <c r="J49" s="340"/>
      <c r="K49" s="341"/>
    </row>
    <row r="50" spans="1:14" ht="15.5" x14ac:dyDescent="0.35">
      <c r="A50" s="41"/>
      <c r="B50" s="41"/>
      <c r="C50" s="41"/>
      <c r="D50" s="41"/>
      <c r="E50" s="41"/>
      <c r="F50" s="41"/>
      <c r="G50" s="41"/>
      <c r="H50" s="41"/>
      <c r="I50" s="41"/>
      <c r="J50" s="41"/>
      <c r="K50" s="41"/>
    </row>
    <row r="51" spans="1:14" ht="16" thickBot="1" x14ac:dyDescent="0.4">
      <c r="A51" s="41"/>
      <c r="B51" s="41"/>
      <c r="C51" s="41"/>
      <c r="D51" s="41"/>
      <c r="E51" s="41"/>
      <c r="F51" s="41"/>
      <c r="G51" s="41"/>
      <c r="H51" s="41"/>
      <c r="I51" s="41"/>
      <c r="J51" s="41"/>
      <c r="K51" s="41"/>
    </row>
    <row r="52" spans="1:14" ht="15.75" customHeight="1" thickBot="1" x14ac:dyDescent="0.4">
      <c r="A52" s="41"/>
      <c r="B52" s="211" t="s">
        <v>46</v>
      </c>
      <c r="C52" s="41"/>
      <c r="D52" s="41"/>
      <c r="E52" s="41"/>
      <c r="F52" s="350" t="s">
        <v>44</v>
      </c>
      <c r="G52" s="351"/>
      <c r="H52" s="351"/>
      <c r="I52" s="351"/>
      <c r="J52" s="352"/>
      <c r="K52" s="41"/>
    </row>
    <row r="53" spans="1:14" ht="15.5" x14ac:dyDescent="0.35">
      <c r="A53" s="41"/>
      <c r="B53" s="41"/>
      <c r="C53" s="41"/>
      <c r="D53" s="41"/>
      <c r="E53" s="41"/>
      <c r="F53" s="41"/>
      <c r="G53" s="41"/>
      <c r="H53" s="41"/>
      <c r="I53" s="41"/>
      <c r="J53" s="41"/>
      <c r="K53" s="41"/>
    </row>
    <row r="54" spans="1:14" ht="17.5" x14ac:dyDescent="0.35">
      <c r="A54" s="41"/>
      <c r="B54" s="92" t="s">
        <v>215</v>
      </c>
      <c r="C54" s="201"/>
      <c r="D54" s="201"/>
      <c r="E54" s="201"/>
      <c r="F54" s="201"/>
      <c r="G54" s="201"/>
      <c r="H54" s="201"/>
      <c r="I54" s="132"/>
      <c r="J54" s="132"/>
      <c r="K54" s="41"/>
      <c r="L54" s="225"/>
      <c r="M54" s="225"/>
      <c r="N54" s="225"/>
    </row>
    <row r="55" spans="1:14" ht="16" thickBot="1" x14ac:dyDescent="0.4">
      <c r="A55" s="41"/>
      <c r="B55" s="41"/>
      <c r="C55" s="41"/>
      <c r="D55" s="41"/>
      <c r="E55" s="41"/>
      <c r="F55" s="41"/>
      <c r="G55" s="41"/>
      <c r="H55" s="41"/>
      <c r="I55" s="41"/>
      <c r="J55" s="41"/>
      <c r="K55" s="41"/>
      <c r="L55" s="233" t="s">
        <v>43</v>
      </c>
      <c r="M55" s="225">
        <v>0</v>
      </c>
      <c r="N55" s="225"/>
    </row>
    <row r="56" spans="1:14" ht="16" thickBot="1" x14ac:dyDescent="0.4">
      <c r="A56" s="41"/>
      <c r="B56" s="41"/>
      <c r="C56" s="41"/>
      <c r="D56" s="41"/>
      <c r="E56" s="202" t="s">
        <v>47</v>
      </c>
      <c r="F56" s="258">
        <v>0.05</v>
      </c>
      <c r="G56" s="41"/>
      <c r="H56" s="41"/>
      <c r="I56" s="41"/>
      <c r="J56" s="41"/>
      <c r="K56" s="41"/>
      <c r="L56" s="233" t="s">
        <v>44</v>
      </c>
      <c r="M56" s="289">
        <f>F56</f>
        <v>0.05</v>
      </c>
      <c r="N56" s="225"/>
    </row>
    <row r="57" spans="1:14" ht="15.5" x14ac:dyDescent="0.35">
      <c r="A57" s="41"/>
      <c r="B57" s="41"/>
      <c r="C57" s="41"/>
      <c r="D57" s="41"/>
      <c r="E57" s="41"/>
      <c r="F57" s="41"/>
      <c r="G57" s="41"/>
      <c r="H57" s="41"/>
      <c r="I57" s="41"/>
      <c r="J57" s="41"/>
      <c r="K57" s="41"/>
      <c r="L57" s="233" t="s">
        <v>9</v>
      </c>
      <c r="M57" s="289">
        <f>F60</f>
        <v>0</v>
      </c>
      <c r="N57" s="225"/>
    </row>
    <row r="58" spans="1:14" ht="17.5" x14ac:dyDescent="0.35">
      <c r="A58" s="41"/>
      <c r="B58" s="92" t="s">
        <v>216</v>
      </c>
      <c r="C58" s="201"/>
      <c r="D58" s="201"/>
      <c r="E58" s="201"/>
      <c r="F58" s="201"/>
      <c r="G58" s="41"/>
      <c r="H58" s="41"/>
      <c r="I58" s="41"/>
      <c r="J58" s="41"/>
      <c r="K58" s="41"/>
      <c r="L58" s="233" t="s">
        <v>222</v>
      </c>
      <c r="M58" s="289">
        <f>F56+F60</f>
        <v>0.05</v>
      </c>
      <c r="N58" s="225"/>
    </row>
    <row r="59" spans="1:14" ht="16" thickBot="1" x14ac:dyDescent="0.4">
      <c r="A59" s="41"/>
      <c r="B59" s="41"/>
      <c r="C59" s="41"/>
      <c r="D59" s="41"/>
      <c r="E59" s="41"/>
      <c r="F59" s="41"/>
      <c r="G59" s="41"/>
      <c r="H59" s="41"/>
      <c r="I59" s="41"/>
      <c r="J59" s="41"/>
      <c r="K59" s="41"/>
      <c r="L59" s="225"/>
      <c r="M59" s="225"/>
      <c r="N59" s="225"/>
    </row>
    <row r="60" spans="1:14" ht="16" thickBot="1" x14ac:dyDescent="0.4">
      <c r="A60" s="41"/>
      <c r="B60" s="41"/>
      <c r="C60" s="41"/>
      <c r="D60" s="41"/>
      <c r="E60" s="202" t="s">
        <v>48</v>
      </c>
      <c r="F60" s="258"/>
      <c r="G60" s="41"/>
      <c r="H60" s="41"/>
      <c r="I60" s="41"/>
      <c r="J60" s="41"/>
      <c r="K60" s="41"/>
    </row>
    <row r="61" spans="1:14" ht="15.5" x14ac:dyDescent="0.35">
      <c r="A61" s="41"/>
      <c r="B61" s="41"/>
      <c r="C61" s="41"/>
      <c r="D61" s="41"/>
      <c r="E61" s="41"/>
      <c r="F61" s="41"/>
      <c r="G61" s="41"/>
      <c r="H61" s="41"/>
      <c r="I61" s="41"/>
      <c r="J61" s="41"/>
      <c r="K61" s="41"/>
    </row>
    <row r="62" spans="1:14" ht="15.5" x14ac:dyDescent="0.35">
      <c r="A62" s="41"/>
      <c r="B62" s="41"/>
      <c r="C62" s="41"/>
      <c r="D62" s="41"/>
      <c r="E62" s="41"/>
      <c r="F62" s="41"/>
      <c r="G62" s="41"/>
      <c r="H62" s="41"/>
      <c r="I62" s="41"/>
      <c r="J62" s="41"/>
      <c r="K62" s="41"/>
    </row>
  </sheetData>
  <sheetProtection algorithmName="SHA-512" hashValue="7f8CGVhGZopxKOlV+MuPy98X6h1LVnmJ2aSDG5hWoc9zuwwbtGM8zaeihk/sWLvWLW1fch7Jh5sIg7AVJLxtBA==" saltValue="oVKStb6LEEGKxWP81PFnig==" spinCount="100000" sheet="1" scenarios="1" formatColumns="0" formatRows="0" insertColumns="0" insertRows="0" selectLockedCells="1"/>
  <mergeCells count="4">
    <mergeCell ref="C14:K18"/>
    <mergeCell ref="C47:K49"/>
    <mergeCell ref="F52:J52"/>
    <mergeCell ref="H38:J43"/>
  </mergeCells>
  <hyperlinks>
    <hyperlink ref="B4" location="Saturs!A1" display="Atpakaļ uz sadaļu Saturs" xr:uid="{0E46D39B-4135-4EEF-9348-06DD563A815E}"/>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CC86CA5A-EA85-40D5-9D73-F2E380D15FB1}">
          <x14:formula1>
            <xm:f>'datu lapa'!$B$8:$B$12</xm:f>
          </x14:formula1>
          <xm:sqref>F52:J52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08C27-B18C-4FD6-87BF-A9152B4AEF11}">
  <sheetPr>
    <tabColor rgb="FFCCFFFF"/>
    <outlinePr summaryBelow="0"/>
  </sheetPr>
  <dimension ref="A2:AX121"/>
  <sheetViews>
    <sheetView topLeftCell="B50" zoomScale="70" zoomScaleNormal="70" workbookViewId="0">
      <selection activeCell="C63" sqref="C63"/>
    </sheetView>
  </sheetViews>
  <sheetFormatPr defaultColWidth="9.1796875" defaultRowHeight="12.5" outlineLevelRow="2" outlineLevelCol="1" x14ac:dyDescent="0.25"/>
  <cols>
    <col min="1" max="1" width="9.1796875" style="81"/>
    <col min="2" max="2" width="9.26953125" style="81" bestFit="1" customWidth="1"/>
    <col min="3" max="3" width="62.54296875" style="81" customWidth="1"/>
    <col min="4" max="4" width="11.81640625" style="81" customWidth="1"/>
    <col min="5" max="10" width="9.26953125" style="81" customWidth="1" outlineLevel="1"/>
    <col min="11" max="11" width="10.54296875" style="81" customWidth="1" outlineLevel="1"/>
    <col min="12" max="20" width="9.26953125" style="81" customWidth="1" outlineLevel="1"/>
    <col min="21" max="21" width="12.7265625" style="81" customWidth="1"/>
    <col min="22" max="22" width="26" style="81" customWidth="1"/>
    <col min="23" max="24" width="16.1796875" style="81" customWidth="1"/>
    <col min="25" max="25" width="11.453125" style="81" customWidth="1"/>
    <col min="26" max="26" width="9.26953125" style="81" bestFit="1" customWidth="1"/>
    <col min="27" max="27" width="10.26953125" style="81" customWidth="1"/>
    <col min="28" max="28" width="12.7265625" style="81" customWidth="1"/>
    <col min="29" max="29" width="11.81640625" style="81" customWidth="1"/>
    <col min="30" max="30" width="10.7265625" style="81" bestFit="1" customWidth="1"/>
    <col min="31" max="31" width="9.81640625" style="81" bestFit="1" customWidth="1"/>
    <col min="32" max="32" width="9.26953125" style="81" bestFit="1" customWidth="1"/>
    <col min="33" max="33" width="10" style="81" bestFit="1" customWidth="1"/>
    <col min="34" max="16384" width="9.1796875" style="81"/>
  </cols>
  <sheetData>
    <row r="2" spans="1:15" ht="20.5" x14ac:dyDescent="0.45">
      <c r="A2" s="82"/>
      <c r="B2" s="83" t="s">
        <v>10</v>
      </c>
      <c r="C2" s="84" t="str">
        <f>Titullapa!$B$6</f>
        <v>Atelpas brīdis</v>
      </c>
    </row>
    <row r="3" spans="1:15" ht="20.5" x14ac:dyDescent="0.45">
      <c r="A3" s="82"/>
      <c r="B3" s="83" t="s">
        <v>11</v>
      </c>
      <c r="C3" s="84" t="str">
        <f>Saturs!C9</f>
        <v>I Modulis: Atlīdzības izmaksas</v>
      </c>
    </row>
    <row r="4" spans="1:15" ht="20.5" x14ac:dyDescent="0.45">
      <c r="A4" s="82"/>
      <c r="B4" s="129" t="s">
        <v>12</v>
      </c>
      <c r="C4" s="84"/>
    </row>
    <row r="5" spans="1:15" ht="15.5" x14ac:dyDescent="0.35">
      <c r="B5" s="130"/>
      <c r="C5" s="130"/>
    </row>
    <row r="6" spans="1:15" ht="17.5" x14ac:dyDescent="0.35">
      <c r="B6" s="88" t="s">
        <v>14</v>
      </c>
      <c r="C6" s="130"/>
      <c r="D6" s="41"/>
      <c r="E6" s="41"/>
      <c r="F6" s="41"/>
      <c r="G6" s="41"/>
      <c r="H6" s="41"/>
      <c r="I6" s="41"/>
      <c r="J6" s="41"/>
      <c r="K6" s="41"/>
      <c r="L6" s="41"/>
      <c r="M6" s="41"/>
      <c r="N6" s="41"/>
      <c r="O6" s="41"/>
    </row>
    <row r="7" spans="1:15" ht="15.5" x14ac:dyDescent="0.35">
      <c r="D7" s="89" t="s">
        <v>15</v>
      </c>
      <c r="E7" s="41" t="s">
        <v>18</v>
      </c>
      <c r="F7" s="41"/>
      <c r="G7" s="41"/>
      <c r="H7" s="41"/>
      <c r="I7" s="41"/>
      <c r="J7" s="41"/>
      <c r="K7" s="41"/>
      <c r="L7" s="41"/>
      <c r="M7" s="41"/>
      <c r="N7" s="41"/>
      <c r="O7" s="41"/>
    </row>
    <row r="8" spans="1:15" ht="15.5" x14ac:dyDescent="0.35">
      <c r="D8" s="90" t="s">
        <v>16</v>
      </c>
      <c r="E8" s="41" t="s">
        <v>270</v>
      </c>
      <c r="F8" s="41"/>
      <c r="G8" s="41"/>
      <c r="H8" s="41"/>
      <c r="I8" s="41"/>
      <c r="J8" s="41"/>
      <c r="K8" s="41"/>
      <c r="L8" s="41"/>
      <c r="M8" s="41"/>
      <c r="N8" s="41"/>
      <c r="O8" s="41"/>
    </row>
    <row r="9" spans="1:15" ht="15.5" x14ac:dyDescent="0.35">
      <c r="D9" s="91" t="s">
        <v>17</v>
      </c>
      <c r="E9" s="41" t="s">
        <v>271</v>
      </c>
      <c r="F9" s="41"/>
      <c r="G9" s="41"/>
      <c r="H9" s="41"/>
      <c r="I9" s="41"/>
      <c r="J9" s="41"/>
      <c r="K9" s="41"/>
      <c r="L9" s="41"/>
      <c r="M9" s="41"/>
      <c r="N9" s="41"/>
      <c r="O9" s="41"/>
    </row>
    <row r="10" spans="1:15" ht="15.5" x14ac:dyDescent="0.35">
      <c r="D10" s="41"/>
      <c r="E10" s="41"/>
      <c r="F10" s="41"/>
      <c r="G10" s="41"/>
      <c r="H10" s="41"/>
      <c r="I10" s="41"/>
      <c r="J10" s="41"/>
      <c r="K10" s="41"/>
      <c r="L10" s="41"/>
      <c r="M10" s="41"/>
      <c r="N10" s="41"/>
      <c r="O10" s="41"/>
    </row>
    <row r="11" spans="1:15" ht="17.5" x14ac:dyDescent="0.35">
      <c r="B11" s="88" t="s">
        <v>49</v>
      </c>
      <c r="D11" s="41"/>
      <c r="E11" s="41"/>
      <c r="F11" s="41"/>
      <c r="G11" s="41"/>
      <c r="H11" s="41"/>
      <c r="I11" s="41"/>
      <c r="J11" s="41"/>
      <c r="K11" s="41"/>
      <c r="L11" s="41"/>
      <c r="M11" s="41"/>
      <c r="N11" s="41"/>
      <c r="O11" s="41"/>
    </row>
    <row r="12" spans="1:15" ht="13" thickBot="1" x14ac:dyDescent="0.3"/>
    <row r="13" spans="1:15" x14ac:dyDescent="0.25">
      <c r="C13" s="333" t="s">
        <v>252</v>
      </c>
      <c r="D13" s="334"/>
      <c r="E13" s="334"/>
      <c r="F13" s="334"/>
      <c r="G13" s="334"/>
      <c r="H13" s="334"/>
      <c r="I13" s="334"/>
      <c r="J13" s="334"/>
      <c r="K13" s="335"/>
    </row>
    <row r="14" spans="1:15" x14ac:dyDescent="0.25">
      <c r="C14" s="336"/>
      <c r="D14" s="337"/>
      <c r="E14" s="337"/>
      <c r="F14" s="337"/>
      <c r="G14" s="337"/>
      <c r="H14" s="337"/>
      <c r="I14" s="337"/>
      <c r="J14" s="337"/>
      <c r="K14" s="338"/>
    </row>
    <row r="15" spans="1:15" x14ac:dyDescent="0.25">
      <c r="C15" s="336"/>
      <c r="D15" s="337"/>
      <c r="E15" s="337"/>
      <c r="F15" s="337"/>
      <c r="G15" s="337"/>
      <c r="H15" s="337"/>
      <c r="I15" s="337"/>
      <c r="J15" s="337"/>
      <c r="K15" s="338"/>
    </row>
    <row r="16" spans="1:15" ht="13" thickBot="1" x14ac:dyDescent="0.3">
      <c r="C16" s="339"/>
      <c r="D16" s="340"/>
      <c r="E16" s="340"/>
      <c r="F16" s="340"/>
      <c r="G16" s="340"/>
      <c r="H16" s="340"/>
      <c r="I16" s="340"/>
      <c r="J16" s="340"/>
      <c r="K16" s="341"/>
    </row>
    <row r="19" spans="1:34" ht="17.5" x14ac:dyDescent="0.35">
      <c r="A19" s="41"/>
      <c r="B19" s="131" t="s">
        <v>219</v>
      </c>
      <c r="C19" s="132"/>
      <c r="D19" s="132"/>
      <c r="E19" s="132"/>
      <c r="F19" s="132"/>
      <c r="G19" s="132"/>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row>
    <row r="20" spans="1:34" ht="16" thickBot="1" x14ac:dyDescent="0.4">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row>
    <row r="21" spans="1:34" ht="15.5" x14ac:dyDescent="0.35">
      <c r="A21" s="41"/>
      <c r="B21" s="41"/>
      <c r="C21" s="133" t="s">
        <v>50</v>
      </c>
      <c r="D21" s="134" t="s">
        <v>51</v>
      </c>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row>
    <row r="22" spans="1:34" ht="15.5" x14ac:dyDescent="0.35">
      <c r="A22" s="41"/>
      <c r="B22" s="41"/>
      <c r="C22" s="135">
        <v>1</v>
      </c>
      <c r="D22" s="136">
        <v>2</v>
      </c>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row>
    <row r="23" spans="1:34" ht="15.5" x14ac:dyDescent="0.35">
      <c r="A23" s="41"/>
      <c r="B23" s="41"/>
      <c r="C23" s="137" t="s">
        <v>52</v>
      </c>
      <c r="D23" s="177">
        <v>0.2359</v>
      </c>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row>
    <row r="24" spans="1:34" ht="15.5" x14ac:dyDescent="0.35">
      <c r="A24" s="41"/>
      <c r="B24" s="41"/>
      <c r="C24" s="137" t="s">
        <v>53</v>
      </c>
      <c r="D24" s="177">
        <f>1/11</f>
        <v>9.0909090909090912E-2</v>
      </c>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row>
    <row r="25" spans="1:34" ht="15.5" x14ac:dyDescent="0.35">
      <c r="A25" s="41"/>
      <c r="B25" s="41"/>
      <c r="C25" s="137" t="s">
        <v>54</v>
      </c>
      <c r="D25" s="178">
        <v>426.86</v>
      </c>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row>
    <row r="26" spans="1:34" ht="15.5" x14ac:dyDescent="0.35">
      <c r="A26" s="41"/>
      <c r="B26" s="41"/>
      <c r="C26" s="137" t="s">
        <v>55</v>
      </c>
      <c r="D26" s="178">
        <v>260</v>
      </c>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row>
    <row r="27" spans="1:34" ht="15.5" x14ac:dyDescent="0.35">
      <c r="A27" s="41"/>
      <c r="B27" s="41"/>
      <c r="C27" s="137" t="s">
        <v>56</v>
      </c>
      <c r="D27" s="178">
        <v>280</v>
      </c>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row>
    <row r="28" spans="1:34" ht="15.5" x14ac:dyDescent="0.35">
      <c r="A28" s="41"/>
      <c r="B28" s="41"/>
      <c r="C28" s="179" t="s">
        <v>57</v>
      </c>
      <c r="D28" s="177"/>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row>
    <row r="29" spans="1:34" ht="15.5" x14ac:dyDescent="0.35">
      <c r="A29" s="41"/>
      <c r="B29" s="41"/>
      <c r="C29" s="179" t="s">
        <v>58</v>
      </c>
      <c r="D29" s="177"/>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row>
    <row r="30" spans="1:34" ht="15.5" x14ac:dyDescent="0.35">
      <c r="A30" s="41"/>
      <c r="B30" s="41"/>
      <c r="C30" s="179" t="s">
        <v>59</v>
      </c>
      <c r="D30" s="177"/>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row>
    <row r="31" spans="1:34" ht="16" thickBot="1" x14ac:dyDescent="0.4">
      <c r="A31" s="41"/>
      <c r="B31" s="41"/>
      <c r="C31" s="138"/>
      <c r="D31" s="139"/>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row>
    <row r="32" spans="1:34" ht="15.5" x14ac:dyDescent="0.35">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row>
    <row r="33" spans="1:34" ht="17.5" x14ac:dyDescent="0.35">
      <c r="A33" s="41"/>
      <c r="B33" s="131" t="s">
        <v>254</v>
      </c>
      <c r="C33" s="132"/>
      <c r="D33" s="132"/>
      <c r="E33" s="132"/>
      <c r="F33" s="132"/>
      <c r="G33" s="132"/>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row>
    <row r="34" spans="1:34" ht="16" thickBot="1" x14ac:dyDescent="0.4">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row>
    <row r="35" spans="1:34" ht="15.5" x14ac:dyDescent="0.35">
      <c r="A35" s="41"/>
      <c r="B35" s="41"/>
      <c r="C35" s="333" t="s">
        <v>298</v>
      </c>
      <c r="D35" s="334"/>
      <c r="E35" s="334"/>
      <c r="F35" s="334"/>
      <c r="G35" s="334"/>
      <c r="H35" s="334"/>
      <c r="I35" s="334"/>
      <c r="J35" s="334"/>
      <c r="K35" s="335"/>
      <c r="L35" s="41"/>
      <c r="M35" s="41"/>
      <c r="N35" s="41"/>
      <c r="O35" s="41"/>
      <c r="P35" s="41"/>
      <c r="Q35" s="41"/>
      <c r="R35" s="41"/>
      <c r="S35" s="41"/>
      <c r="T35" s="41"/>
      <c r="U35" s="41"/>
      <c r="V35" s="41"/>
      <c r="W35" s="41"/>
      <c r="X35" s="41"/>
      <c r="Y35" s="41"/>
      <c r="Z35" s="41"/>
      <c r="AA35" s="41"/>
      <c r="AB35" s="41"/>
      <c r="AC35" s="41"/>
      <c r="AD35" s="41"/>
      <c r="AE35" s="41"/>
      <c r="AF35" s="41"/>
      <c r="AG35" s="41"/>
      <c r="AH35" s="41"/>
    </row>
    <row r="36" spans="1:34" ht="15.5" x14ac:dyDescent="0.35">
      <c r="A36" s="41"/>
      <c r="B36" s="41"/>
      <c r="C36" s="336"/>
      <c r="D36" s="337"/>
      <c r="E36" s="337"/>
      <c r="F36" s="337"/>
      <c r="G36" s="337"/>
      <c r="H36" s="337"/>
      <c r="I36" s="337"/>
      <c r="J36" s="337"/>
      <c r="K36" s="338"/>
      <c r="L36" s="41"/>
      <c r="M36" s="41"/>
      <c r="N36" s="41"/>
      <c r="O36" s="41"/>
      <c r="P36" s="41"/>
      <c r="Q36" s="41"/>
      <c r="R36" s="41"/>
      <c r="S36" s="41"/>
      <c r="T36" s="41"/>
      <c r="U36" s="41"/>
      <c r="V36" s="41"/>
      <c r="W36" s="41"/>
      <c r="X36" s="41"/>
      <c r="Y36" s="41"/>
      <c r="Z36" s="41"/>
      <c r="AA36" s="41"/>
      <c r="AB36" s="41"/>
      <c r="AC36" s="41"/>
      <c r="AD36" s="41"/>
      <c r="AE36" s="41"/>
      <c r="AF36" s="41"/>
      <c r="AG36" s="41"/>
      <c r="AH36" s="41"/>
    </row>
    <row r="37" spans="1:34" ht="26.5" customHeight="1" thickBot="1" x14ac:dyDescent="0.4">
      <c r="A37" s="41"/>
      <c r="B37" s="41"/>
      <c r="C37" s="339"/>
      <c r="D37" s="340"/>
      <c r="E37" s="340"/>
      <c r="F37" s="340"/>
      <c r="G37" s="340"/>
      <c r="H37" s="340"/>
      <c r="I37" s="340"/>
      <c r="J37" s="340"/>
      <c r="K37" s="341"/>
      <c r="L37" s="41"/>
      <c r="M37" s="41"/>
      <c r="N37" s="41"/>
      <c r="O37" s="41"/>
      <c r="P37" s="41"/>
      <c r="Q37" s="41"/>
      <c r="R37" s="41"/>
      <c r="S37" s="41"/>
      <c r="T37" s="41"/>
      <c r="U37" s="41"/>
      <c r="V37" s="41"/>
      <c r="W37" s="41"/>
      <c r="X37" s="41"/>
      <c r="Y37" s="41"/>
      <c r="Z37" s="41"/>
      <c r="AA37" s="41"/>
      <c r="AB37" s="41"/>
      <c r="AC37" s="41"/>
      <c r="AD37" s="41"/>
      <c r="AE37" s="41"/>
      <c r="AF37" s="41"/>
      <c r="AG37" s="41"/>
      <c r="AH37" s="41"/>
    </row>
    <row r="38" spans="1:34" ht="15.5" x14ac:dyDescent="0.35">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row>
    <row r="39" spans="1:34" ht="16" thickBot="1" x14ac:dyDescent="0.4">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row>
    <row r="40" spans="1:34" ht="62.5" thickBot="1" x14ac:dyDescent="0.4">
      <c r="A40" s="41"/>
      <c r="B40" s="41"/>
      <c r="C40" s="140" t="s">
        <v>60</v>
      </c>
      <c r="D40" s="141" t="s">
        <v>62</v>
      </c>
      <c r="E40" s="141" t="s">
        <v>61</v>
      </c>
      <c r="F40" s="142" t="s">
        <v>260</v>
      </c>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row>
    <row r="41" spans="1:34" ht="15.5" x14ac:dyDescent="0.35">
      <c r="A41" s="41"/>
      <c r="B41" s="41"/>
      <c r="C41" s="135">
        <v>1</v>
      </c>
      <c r="D41" s="143">
        <v>2</v>
      </c>
      <c r="E41" s="143">
        <v>3</v>
      </c>
      <c r="F41" s="144">
        <v>4</v>
      </c>
      <c r="G41" s="41"/>
      <c r="H41" s="355" t="s">
        <v>313</v>
      </c>
      <c r="I41" s="356"/>
      <c r="J41" s="356"/>
      <c r="K41" s="357"/>
      <c r="L41" s="41"/>
      <c r="M41" s="41"/>
      <c r="N41" s="41"/>
      <c r="O41" s="41"/>
      <c r="P41" s="41"/>
      <c r="Q41" s="41"/>
      <c r="R41" s="41"/>
      <c r="S41" s="41"/>
      <c r="T41" s="41"/>
      <c r="U41" s="41"/>
      <c r="V41" s="41"/>
      <c r="W41" s="41"/>
      <c r="X41" s="41"/>
      <c r="Y41" s="41"/>
      <c r="Z41" s="41"/>
      <c r="AA41" s="41"/>
      <c r="AB41" s="41"/>
      <c r="AC41" s="41"/>
      <c r="AD41" s="41"/>
      <c r="AE41" s="41"/>
      <c r="AF41" s="41"/>
      <c r="AG41" s="41"/>
      <c r="AH41" s="41"/>
    </row>
    <row r="42" spans="1:34" ht="15.75" customHeight="1" x14ac:dyDescent="0.35">
      <c r="A42" s="41"/>
      <c r="B42" s="41"/>
      <c r="C42" s="137" t="s">
        <v>63</v>
      </c>
      <c r="D42" s="145">
        <f>'Vispārīgā informācija'!F41</f>
        <v>167</v>
      </c>
      <c r="E42" s="180"/>
      <c r="F42" s="70">
        <f>IFERROR(ROUND(E42/D42,2),"")</f>
        <v>0</v>
      </c>
      <c r="G42" s="41"/>
      <c r="H42" s="358"/>
      <c r="I42" s="359"/>
      <c r="J42" s="359"/>
      <c r="K42" s="360"/>
      <c r="L42" s="41"/>
      <c r="M42" s="41"/>
      <c r="N42" s="41"/>
      <c r="O42" s="41"/>
      <c r="P42" s="41"/>
      <c r="Q42" s="41"/>
      <c r="R42" s="41"/>
      <c r="S42" s="41"/>
      <c r="T42" s="41"/>
      <c r="U42" s="41"/>
      <c r="V42" s="41"/>
      <c r="W42" s="41"/>
      <c r="X42" s="41"/>
      <c r="Y42" s="41"/>
      <c r="Z42" s="41"/>
      <c r="AA42" s="41"/>
      <c r="AB42" s="41"/>
      <c r="AC42" s="41"/>
      <c r="AD42" s="41"/>
      <c r="AE42" s="41"/>
      <c r="AF42" s="41"/>
      <c r="AG42" s="41"/>
      <c r="AH42" s="41"/>
    </row>
    <row r="43" spans="1:34" ht="15.5" x14ac:dyDescent="0.35">
      <c r="A43" s="41"/>
      <c r="B43" s="41"/>
      <c r="C43" s="137" t="s">
        <v>64</v>
      </c>
      <c r="D43" s="145">
        <v>24</v>
      </c>
      <c r="E43" s="180"/>
      <c r="F43" s="70">
        <f t="shared" ref="F43:F45" si="0">IFERROR(ROUND(E43/D43,2),"")</f>
        <v>0</v>
      </c>
      <c r="G43" s="41"/>
      <c r="H43" s="358"/>
      <c r="I43" s="359"/>
      <c r="J43" s="359"/>
      <c r="K43" s="360"/>
      <c r="L43" s="41"/>
      <c r="M43" s="41"/>
      <c r="N43" s="41"/>
      <c r="O43" s="41"/>
      <c r="P43" s="41"/>
      <c r="Q43" s="41"/>
      <c r="R43" s="41"/>
      <c r="S43" s="41"/>
      <c r="T43" s="41"/>
      <c r="U43" s="41"/>
      <c r="V43" s="41"/>
      <c r="W43" s="41"/>
      <c r="X43" s="41"/>
      <c r="Y43" s="41"/>
      <c r="Z43" s="41"/>
      <c r="AA43" s="41"/>
      <c r="AB43" s="41"/>
      <c r="AC43" s="41"/>
      <c r="AD43" s="41"/>
      <c r="AE43" s="41"/>
      <c r="AF43" s="41"/>
      <c r="AG43" s="41"/>
      <c r="AH43" s="41"/>
    </row>
    <row r="44" spans="1:34" ht="16" thickBot="1" x14ac:dyDescent="0.4">
      <c r="A44" s="41"/>
      <c r="B44" s="41"/>
      <c r="C44" s="137" t="s">
        <v>65</v>
      </c>
      <c r="D44" s="145">
        <f>'Cenas aprēķins'!F21</f>
        <v>0</v>
      </c>
      <c r="E44" s="180"/>
      <c r="F44" s="70" t="str">
        <f t="shared" si="0"/>
        <v/>
      </c>
      <c r="G44" s="41"/>
      <c r="H44" s="361"/>
      <c r="I44" s="362"/>
      <c r="J44" s="362"/>
      <c r="K44" s="363"/>
      <c r="L44" s="41"/>
      <c r="M44" s="41"/>
      <c r="N44" s="41"/>
      <c r="O44" s="41"/>
      <c r="P44" s="41"/>
      <c r="Q44" s="41"/>
      <c r="R44" s="41"/>
      <c r="S44" s="41"/>
      <c r="T44" s="41"/>
      <c r="U44" s="41"/>
      <c r="V44" s="41"/>
      <c r="W44" s="41"/>
      <c r="X44" s="41"/>
      <c r="Y44" s="41"/>
      <c r="Z44" s="41"/>
      <c r="AA44" s="41"/>
      <c r="AB44" s="41"/>
      <c r="AC44" s="41"/>
      <c r="AD44" s="41"/>
      <c r="AE44" s="41"/>
      <c r="AF44" s="41"/>
      <c r="AG44" s="222"/>
      <c r="AH44" s="41"/>
    </row>
    <row r="45" spans="1:34" ht="16" thickBot="1" x14ac:dyDescent="0.4">
      <c r="A45" s="41"/>
      <c r="B45" s="41"/>
      <c r="C45" s="182" t="s">
        <v>253</v>
      </c>
      <c r="D45" s="183"/>
      <c r="E45" s="181"/>
      <c r="F45" s="71" t="str">
        <f t="shared" si="0"/>
        <v/>
      </c>
      <c r="G45" s="41"/>
      <c r="H45" s="41"/>
      <c r="I45" s="41"/>
      <c r="J45" s="41"/>
      <c r="K45" s="41"/>
      <c r="L45" s="41"/>
      <c r="M45" s="41"/>
      <c r="N45" s="41"/>
      <c r="O45" s="41"/>
      <c r="P45" s="41"/>
      <c r="Q45" s="41"/>
      <c r="R45" s="41"/>
      <c r="S45" s="41"/>
      <c r="T45" s="41"/>
      <c r="U45" s="41"/>
      <c r="V45" s="41"/>
      <c r="W45" s="41"/>
      <c r="X45" s="41"/>
      <c r="Y45" s="41"/>
      <c r="Z45" s="41"/>
      <c r="AA45" s="146" t="s">
        <v>76</v>
      </c>
      <c r="AB45" s="147" t="s">
        <v>77</v>
      </c>
      <c r="AC45" s="147" t="s">
        <v>78</v>
      </c>
      <c r="AD45" s="147" t="s">
        <v>21</v>
      </c>
      <c r="AE45" s="148" t="s">
        <v>79</v>
      </c>
      <c r="AF45" s="41"/>
      <c r="AG45" s="222"/>
      <c r="AH45" s="41"/>
    </row>
    <row r="46" spans="1:34" ht="18" thickBot="1" x14ac:dyDescent="0.4">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149" t="s">
        <v>86</v>
      </c>
      <c r="AA46" s="45">
        <f>IF('Cenas aprēķins'!E22="Jā",SUM(Z62:Z111),AG46)</f>
        <v>0</v>
      </c>
      <c r="AB46" s="46">
        <f>IF('Cenas aprēķins'!F22="Jā",SUM(AA62:AA111),AG46)</f>
        <v>0</v>
      </c>
      <c r="AC46" s="46">
        <f>IF('Cenas aprēķins'!G22="Jā",SUM(AB62:AB111),AG46)</f>
        <v>643.25334608030596</v>
      </c>
      <c r="AD46" s="46">
        <f>IF('Cenas aprēķins'!H22="Jā",SUM(AC62:AC111),AG46)</f>
        <v>0</v>
      </c>
      <c r="AE46" s="47">
        <f>IF('Cenas aprēķins'!I22="Jā",SUM(AD62:AD111),AG46)</f>
        <v>0</v>
      </c>
      <c r="AF46" s="41"/>
      <c r="AG46" s="223">
        <v>0</v>
      </c>
      <c r="AH46" s="41"/>
    </row>
    <row r="47" spans="1:34" ht="18" thickBot="1" x14ac:dyDescent="0.4">
      <c r="A47" s="41"/>
      <c r="B47" s="131" t="s">
        <v>220</v>
      </c>
      <c r="C47" s="132"/>
      <c r="D47" s="132"/>
      <c r="E47" s="132"/>
      <c r="F47" s="132"/>
      <c r="G47" s="132"/>
      <c r="H47" s="132"/>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222"/>
      <c r="AH47" s="41"/>
    </row>
    <row r="48" spans="1:34" s="150" customFormat="1" ht="16.5" customHeight="1" thickBot="1" x14ac:dyDescent="0.4">
      <c r="A48" s="41"/>
      <c r="B48" s="41"/>
      <c r="C48" s="41"/>
      <c r="D48" s="41"/>
      <c r="E48" s="41"/>
      <c r="F48" s="41"/>
      <c r="G48" s="41"/>
      <c r="H48" s="41"/>
      <c r="I48" s="41"/>
      <c r="J48" s="41"/>
      <c r="K48" s="41"/>
      <c r="L48" s="41"/>
      <c r="M48" s="41"/>
      <c r="N48" s="41"/>
      <c r="O48" s="41"/>
      <c r="P48" s="41"/>
      <c r="Q48" s="41"/>
      <c r="R48" s="41"/>
      <c r="S48" s="41"/>
      <c r="T48" s="41"/>
      <c r="U48" s="41"/>
      <c r="V48" s="364" t="s">
        <v>297</v>
      </c>
      <c r="W48" s="365"/>
      <c r="X48" s="365"/>
      <c r="Y48" s="365"/>
      <c r="Z48" s="365"/>
      <c r="AA48" s="365"/>
      <c r="AB48" s="365"/>
      <c r="AC48" s="365"/>
      <c r="AD48" s="366"/>
      <c r="AE48" s="41"/>
      <c r="AF48" s="41"/>
      <c r="AG48" s="222"/>
      <c r="AH48" s="41"/>
    </row>
    <row r="49" spans="1:50" s="150" customFormat="1" ht="15.5" x14ac:dyDescent="0.35">
      <c r="A49" s="41"/>
      <c r="B49" s="41"/>
      <c r="C49" s="333" t="s">
        <v>290</v>
      </c>
      <c r="D49" s="334"/>
      <c r="E49" s="334"/>
      <c r="F49" s="334"/>
      <c r="G49" s="334"/>
      <c r="H49" s="334"/>
      <c r="I49" s="334"/>
      <c r="J49" s="334"/>
      <c r="K49" s="335"/>
      <c r="L49" s="41"/>
      <c r="M49" s="41"/>
      <c r="N49" s="41"/>
      <c r="O49" s="41"/>
      <c r="P49" s="41"/>
      <c r="Q49" s="41"/>
      <c r="R49" s="41"/>
      <c r="S49" s="41"/>
      <c r="T49" s="41"/>
      <c r="U49" s="41"/>
      <c r="V49" s="367"/>
      <c r="W49" s="368"/>
      <c r="X49" s="368"/>
      <c r="Y49" s="368"/>
      <c r="Z49" s="368"/>
      <c r="AA49" s="368"/>
      <c r="AB49" s="368"/>
      <c r="AC49" s="368"/>
      <c r="AD49" s="369"/>
      <c r="AE49" s="41"/>
      <c r="AF49" s="41"/>
      <c r="AG49" s="41"/>
      <c r="AH49" s="41"/>
    </row>
    <row r="50" spans="1:50" s="150" customFormat="1" ht="15.5" x14ac:dyDescent="0.35">
      <c r="A50" s="41"/>
      <c r="B50" s="41"/>
      <c r="C50" s="336"/>
      <c r="D50" s="337"/>
      <c r="E50" s="337"/>
      <c r="F50" s="337"/>
      <c r="G50" s="337"/>
      <c r="H50" s="337"/>
      <c r="I50" s="337"/>
      <c r="J50" s="337"/>
      <c r="K50" s="338"/>
      <c r="L50" s="41"/>
      <c r="M50" s="41"/>
      <c r="N50" s="41"/>
      <c r="O50" s="41"/>
      <c r="P50" s="41"/>
      <c r="Q50" s="41"/>
      <c r="R50" s="41"/>
      <c r="S50" s="41"/>
      <c r="T50" s="41"/>
      <c r="U50" s="41"/>
      <c r="V50" s="367"/>
      <c r="W50" s="368"/>
      <c r="X50" s="368"/>
      <c r="Y50" s="368"/>
      <c r="Z50" s="368"/>
      <c r="AA50" s="368"/>
      <c r="AB50" s="368"/>
      <c r="AC50" s="368"/>
      <c r="AD50" s="369"/>
      <c r="AE50" s="41"/>
      <c r="AF50" s="41"/>
      <c r="AG50" s="41"/>
      <c r="AH50" s="41"/>
    </row>
    <row r="51" spans="1:50" s="150" customFormat="1" ht="15.5" x14ac:dyDescent="0.35">
      <c r="A51" s="41"/>
      <c r="B51" s="41"/>
      <c r="C51" s="336"/>
      <c r="D51" s="337"/>
      <c r="E51" s="337"/>
      <c r="F51" s="337"/>
      <c r="G51" s="337"/>
      <c r="H51" s="337"/>
      <c r="I51" s="337"/>
      <c r="J51" s="337"/>
      <c r="K51" s="338"/>
      <c r="L51" s="41"/>
      <c r="M51" s="41"/>
      <c r="N51" s="41"/>
      <c r="O51" s="41"/>
      <c r="P51" s="41"/>
      <c r="Q51" s="41"/>
      <c r="R51" s="41"/>
      <c r="S51" s="41"/>
      <c r="T51" s="41"/>
      <c r="U51" s="41"/>
      <c r="V51" s="367"/>
      <c r="W51" s="368"/>
      <c r="X51" s="368"/>
      <c r="Y51" s="368"/>
      <c r="Z51" s="368"/>
      <c r="AA51" s="368"/>
      <c r="AB51" s="368"/>
      <c r="AC51" s="368"/>
      <c r="AD51" s="369"/>
      <c r="AE51" s="41"/>
      <c r="AF51" s="41"/>
      <c r="AG51" s="41"/>
      <c r="AH51" s="41"/>
    </row>
    <row r="52" spans="1:50" s="150" customFormat="1" ht="15.5" x14ac:dyDescent="0.35">
      <c r="A52" s="41"/>
      <c r="B52" s="41"/>
      <c r="C52" s="336"/>
      <c r="D52" s="337"/>
      <c r="E52" s="337"/>
      <c r="F52" s="337"/>
      <c r="G52" s="337"/>
      <c r="H52" s="337"/>
      <c r="I52" s="337"/>
      <c r="J52" s="337"/>
      <c r="K52" s="338"/>
      <c r="L52" s="41"/>
      <c r="M52" s="41"/>
      <c r="N52" s="41"/>
      <c r="O52" s="41"/>
      <c r="P52" s="41"/>
      <c r="Q52" s="41"/>
      <c r="R52" s="41"/>
      <c r="S52" s="41"/>
      <c r="T52" s="41"/>
      <c r="U52" s="41"/>
      <c r="V52" s="367"/>
      <c r="W52" s="368"/>
      <c r="X52" s="368"/>
      <c r="Y52" s="368"/>
      <c r="Z52" s="368"/>
      <c r="AA52" s="368"/>
      <c r="AB52" s="368"/>
      <c r="AC52" s="368"/>
      <c r="AD52" s="369"/>
      <c r="AE52" s="41"/>
      <c r="AF52" s="41"/>
      <c r="AG52" s="41"/>
      <c r="AH52" s="41"/>
    </row>
    <row r="53" spans="1:50" s="150" customFormat="1" ht="15.5" x14ac:dyDescent="0.35">
      <c r="A53" s="41"/>
      <c r="B53" s="41"/>
      <c r="C53" s="336"/>
      <c r="D53" s="337"/>
      <c r="E53" s="337"/>
      <c r="F53" s="337"/>
      <c r="G53" s="337"/>
      <c r="H53" s="337"/>
      <c r="I53" s="337"/>
      <c r="J53" s="337"/>
      <c r="K53" s="338"/>
      <c r="L53" s="41"/>
      <c r="M53" s="41"/>
      <c r="N53" s="41"/>
      <c r="O53" s="41"/>
      <c r="P53" s="41"/>
      <c r="Q53" s="41"/>
      <c r="R53" s="41"/>
      <c r="S53" s="41"/>
      <c r="T53" s="41"/>
      <c r="U53" s="41"/>
      <c r="V53" s="367"/>
      <c r="W53" s="368"/>
      <c r="X53" s="368"/>
      <c r="Y53" s="368"/>
      <c r="Z53" s="368"/>
      <c r="AA53" s="368"/>
      <c r="AB53" s="368"/>
      <c r="AC53" s="368"/>
      <c r="AD53" s="369"/>
      <c r="AE53" s="41"/>
      <c r="AF53" s="41"/>
      <c r="AG53" s="41"/>
      <c r="AH53" s="41"/>
    </row>
    <row r="54" spans="1:50" s="150" customFormat="1" ht="15.5" x14ac:dyDescent="0.35">
      <c r="A54" s="41"/>
      <c r="B54" s="41"/>
      <c r="C54" s="336"/>
      <c r="D54" s="337"/>
      <c r="E54" s="337"/>
      <c r="F54" s="337"/>
      <c r="G54" s="337"/>
      <c r="H54" s="337"/>
      <c r="I54" s="337"/>
      <c r="J54" s="337"/>
      <c r="K54" s="338"/>
      <c r="L54" s="41"/>
      <c r="M54" s="41"/>
      <c r="N54" s="41"/>
      <c r="O54" s="41"/>
      <c r="P54" s="41"/>
      <c r="Q54" s="41"/>
      <c r="R54" s="41"/>
      <c r="S54" s="41"/>
      <c r="T54" s="41"/>
      <c r="U54" s="41"/>
      <c r="V54" s="367"/>
      <c r="W54" s="368"/>
      <c r="X54" s="368"/>
      <c r="Y54" s="368"/>
      <c r="Z54" s="368"/>
      <c r="AA54" s="368"/>
      <c r="AB54" s="368"/>
      <c r="AC54" s="368"/>
      <c r="AD54" s="369"/>
      <c r="AE54" s="41"/>
      <c r="AF54" s="41"/>
      <c r="AG54" s="41"/>
      <c r="AH54" s="41"/>
    </row>
    <row r="55" spans="1:50" s="150" customFormat="1" ht="15.5" x14ac:dyDescent="0.35">
      <c r="A55" s="41"/>
      <c r="B55" s="41"/>
      <c r="C55" s="336"/>
      <c r="D55" s="337"/>
      <c r="E55" s="337"/>
      <c r="F55" s="337"/>
      <c r="G55" s="337"/>
      <c r="H55" s="337"/>
      <c r="I55" s="337"/>
      <c r="J55" s="337"/>
      <c r="K55" s="338"/>
      <c r="L55" s="41"/>
      <c r="M55" s="41"/>
      <c r="N55" s="41"/>
      <c r="O55" s="41"/>
      <c r="P55" s="41"/>
      <c r="Q55" s="41"/>
      <c r="R55" s="41"/>
      <c r="S55" s="41"/>
      <c r="T55" s="41"/>
      <c r="U55" s="41"/>
      <c r="V55" s="367"/>
      <c r="W55" s="368"/>
      <c r="X55" s="368"/>
      <c r="Y55" s="368"/>
      <c r="Z55" s="368"/>
      <c r="AA55" s="368"/>
      <c r="AB55" s="368"/>
      <c r="AC55" s="368"/>
      <c r="AD55" s="369"/>
      <c r="AE55" s="41"/>
      <c r="AF55" s="41"/>
      <c r="AG55" s="41"/>
      <c r="AH55" s="41"/>
    </row>
    <row r="56" spans="1:50" s="150" customFormat="1" ht="21" customHeight="1" thickBot="1" x14ac:dyDescent="0.4">
      <c r="A56" s="41"/>
      <c r="B56" s="41"/>
      <c r="C56" s="339"/>
      <c r="D56" s="340"/>
      <c r="E56" s="340"/>
      <c r="F56" s="340"/>
      <c r="G56" s="340"/>
      <c r="H56" s="340"/>
      <c r="I56" s="340"/>
      <c r="J56" s="340"/>
      <c r="K56" s="341"/>
      <c r="L56" s="41"/>
      <c r="M56" s="41"/>
      <c r="N56" s="41"/>
      <c r="O56" s="41"/>
      <c r="P56" s="41"/>
      <c r="Q56" s="41"/>
      <c r="R56" s="41"/>
      <c r="S56" s="41"/>
      <c r="T56" s="41"/>
      <c r="U56" s="41"/>
      <c r="V56" s="370"/>
      <c r="W56" s="371"/>
      <c r="X56" s="371"/>
      <c r="Y56" s="371"/>
      <c r="Z56" s="371"/>
      <c r="AA56" s="371"/>
      <c r="AB56" s="371"/>
      <c r="AC56" s="371"/>
      <c r="AD56" s="372"/>
      <c r="AE56" s="41"/>
      <c r="AF56" s="41"/>
      <c r="AG56" s="41"/>
      <c r="AH56" s="41"/>
    </row>
    <row r="57" spans="1:50" ht="16" thickBot="1" x14ac:dyDescent="0.4">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row>
    <row r="58" spans="1:50" s="158" customFormat="1" ht="51.65" customHeight="1" thickBot="1" x14ac:dyDescent="0.4">
      <c r="A58" s="151"/>
      <c r="B58" s="375" t="s">
        <v>66</v>
      </c>
      <c r="C58" s="353" t="s">
        <v>67</v>
      </c>
      <c r="D58" s="353" t="s">
        <v>260</v>
      </c>
      <c r="E58" s="353" t="s">
        <v>68</v>
      </c>
      <c r="F58" s="353"/>
      <c r="G58" s="353" t="s">
        <v>69</v>
      </c>
      <c r="H58" s="353"/>
      <c r="I58" s="353" t="s">
        <v>70</v>
      </c>
      <c r="J58" s="353"/>
      <c r="K58" s="353" t="s">
        <v>71</v>
      </c>
      <c r="L58" s="353"/>
      <c r="M58" s="353" t="s">
        <v>72</v>
      </c>
      <c r="N58" s="353"/>
      <c r="O58" s="353" t="str">
        <f>C28</f>
        <v>[Papildus labums 1], %</v>
      </c>
      <c r="P58" s="353"/>
      <c r="Q58" s="353" t="str">
        <f>C29</f>
        <v>[Papildus labums 2], %</v>
      </c>
      <c r="R58" s="353"/>
      <c r="S58" s="353" t="str">
        <f>C30</f>
        <v>[Papildus labums 3], %</v>
      </c>
      <c r="T58" s="353"/>
      <c r="U58" s="377" t="s">
        <v>75</v>
      </c>
      <c r="V58" s="373" t="s">
        <v>224</v>
      </c>
      <c r="W58" s="152" t="s">
        <v>229</v>
      </c>
      <c r="X58" s="153" t="s">
        <v>230</v>
      </c>
      <c r="Y58" s="154" t="s">
        <v>296</v>
      </c>
      <c r="Z58" s="155" t="s">
        <v>76</v>
      </c>
      <c r="AA58" s="156" t="s">
        <v>77</v>
      </c>
      <c r="AB58" s="156" t="s">
        <v>78</v>
      </c>
      <c r="AC58" s="156" t="s">
        <v>21</v>
      </c>
      <c r="AD58" s="157" t="s">
        <v>79</v>
      </c>
      <c r="AE58" s="151"/>
      <c r="AF58" s="151"/>
      <c r="AG58" s="151"/>
      <c r="AH58" s="151"/>
    </row>
    <row r="59" spans="1:50" ht="33" customHeight="1" thickBot="1" x14ac:dyDescent="0.4">
      <c r="A59" s="41"/>
      <c r="B59" s="376"/>
      <c r="C59" s="354"/>
      <c r="D59" s="354"/>
      <c r="E59" s="161" t="s">
        <v>73</v>
      </c>
      <c r="F59" s="162" t="s">
        <v>74</v>
      </c>
      <c r="G59" s="161" t="s">
        <v>73</v>
      </c>
      <c r="H59" s="162" t="s">
        <v>74</v>
      </c>
      <c r="I59" s="161" t="s">
        <v>73</v>
      </c>
      <c r="J59" s="162" t="s">
        <v>74</v>
      </c>
      <c r="K59" s="161" t="s">
        <v>73</v>
      </c>
      <c r="L59" s="162" t="s">
        <v>74</v>
      </c>
      <c r="M59" s="161" t="s">
        <v>73</v>
      </c>
      <c r="N59" s="162" t="s">
        <v>74</v>
      </c>
      <c r="O59" s="161" t="s">
        <v>73</v>
      </c>
      <c r="P59" s="162" t="s">
        <v>74</v>
      </c>
      <c r="Q59" s="161" t="s">
        <v>73</v>
      </c>
      <c r="R59" s="162" t="s">
        <v>74</v>
      </c>
      <c r="S59" s="161" t="s">
        <v>73</v>
      </c>
      <c r="T59" s="162" t="s">
        <v>74</v>
      </c>
      <c r="U59" s="374"/>
      <c r="V59" s="374"/>
      <c r="W59" s="163" t="s">
        <v>228</v>
      </c>
      <c r="X59" s="163" t="s">
        <v>261</v>
      </c>
      <c r="Y59" s="164" t="s">
        <v>261</v>
      </c>
      <c r="Z59" s="165">
        <v>1</v>
      </c>
      <c r="AA59" s="166">
        <f>'Cenas aprēķins'!F21</f>
        <v>0</v>
      </c>
      <c r="AB59" s="167">
        <v>24</v>
      </c>
      <c r="AC59" s="167">
        <f>'Vispārīgā informācija'!F41</f>
        <v>167</v>
      </c>
      <c r="AD59" s="168">
        <f>'Cenas aprēķins'!I21</f>
        <v>0</v>
      </c>
      <c r="AE59" s="41"/>
      <c r="AF59" s="41"/>
      <c r="AG59" s="41"/>
      <c r="AH59" s="41"/>
    </row>
    <row r="60" spans="1:50" ht="16" thickBot="1" x14ac:dyDescent="0.4">
      <c r="A60" s="41"/>
      <c r="B60" s="169">
        <v>1</v>
      </c>
      <c r="C60" s="170">
        <v>2</v>
      </c>
      <c r="D60" s="170">
        <v>3</v>
      </c>
      <c r="E60" s="170">
        <v>4</v>
      </c>
      <c r="F60" s="170">
        <v>5</v>
      </c>
      <c r="G60" s="170">
        <v>6</v>
      </c>
      <c r="H60" s="170">
        <v>7</v>
      </c>
      <c r="I60" s="170">
        <v>8</v>
      </c>
      <c r="J60" s="170">
        <v>9</v>
      </c>
      <c r="K60" s="170">
        <v>10</v>
      </c>
      <c r="L60" s="170">
        <v>11</v>
      </c>
      <c r="M60" s="170">
        <v>12</v>
      </c>
      <c r="N60" s="170">
        <v>13</v>
      </c>
      <c r="O60" s="170">
        <v>14</v>
      </c>
      <c r="P60" s="170">
        <v>15</v>
      </c>
      <c r="Q60" s="170">
        <v>16</v>
      </c>
      <c r="R60" s="170">
        <v>17</v>
      </c>
      <c r="S60" s="170">
        <v>18</v>
      </c>
      <c r="T60" s="170">
        <v>19</v>
      </c>
      <c r="U60" s="171">
        <v>20</v>
      </c>
      <c r="V60" s="171">
        <v>21</v>
      </c>
      <c r="W60" s="171">
        <v>22</v>
      </c>
      <c r="X60" s="171">
        <v>23</v>
      </c>
      <c r="Y60" s="172">
        <v>24</v>
      </c>
      <c r="Z60" s="169">
        <v>25</v>
      </c>
      <c r="AA60" s="170">
        <v>26</v>
      </c>
      <c r="AB60" s="170">
        <v>27</v>
      </c>
      <c r="AC60" s="170">
        <v>28</v>
      </c>
      <c r="AD60" s="173">
        <v>29</v>
      </c>
      <c r="AE60" s="41"/>
      <c r="AF60" s="41"/>
      <c r="AG60" s="41"/>
      <c r="AH60" s="41"/>
    </row>
    <row r="61" spans="1:50" ht="15.5" outlineLevel="1" x14ac:dyDescent="0.35">
      <c r="A61" s="41"/>
      <c r="B61" s="174">
        <v>0</v>
      </c>
      <c r="C61" s="175" t="s">
        <v>82</v>
      </c>
      <c r="D61" s="48">
        <v>10</v>
      </c>
      <c r="E61" s="175" t="s">
        <v>84</v>
      </c>
      <c r="F61" s="48">
        <v>2.36</v>
      </c>
      <c r="G61" s="175" t="s">
        <v>84</v>
      </c>
      <c r="H61" s="48">
        <v>1.1200000000000001</v>
      </c>
      <c r="I61" s="175" t="s">
        <v>84</v>
      </c>
      <c r="J61" s="48">
        <v>0.21</v>
      </c>
      <c r="K61" s="175" t="s">
        <v>84</v>
      </c>
      <c r="L61" s="48">
        <v>0.13</v>
      </c>
      <c r="M61" s="175" t="s">
        <v>84</v>
      </c>
      <c r="N61" s="48">
        <v>0.14000000000000001</v>
      </c>
      <c r="O61" s="175" t="s">
        <v>85</v>
      </c>
      <c r="P61" s="48" t="str">
        <f>IFERROR(ROUND(IF(O61="Jā",($D61+$F61)*$D$28,""),2),"")</f>
        <v/>
      </c>
      <c r="Q61" s="175" t="s">
        <v>85</v>
      </c>
      <c r="R61" s="48" t="str">
        <f>IFERROR(ROUND(IF(Q61="Jā",($D61+$F61)*$D$29,""),2),"")</f>
        <v/>
      </c>
      <c r="S61" s="175" t="s">
        <v>85</v>
      </c>
      <c r="T61" s="48" t="str">
        <f>IFERROR(ROUND(IF(S61="Jā",($D61+$F61)*$D$30,""),2),"")</f>
        <v/>
      </c>
      <c r="U61" s="49">
        <f>D61+IF(E61="Jā",F61,0)+IF(G61="Jā",H61,0)+IF(I61="Jā",J61,0)+IF(K61="Jā",L61,0)+IF(M61="Jā",N61,0)+IF(O61="Jā",P61,0)+IF(Q61="Jā",R61,0)+IF(S61="Jā",T61,0)</f>
        <v>13.960000000000003</v>
      </c>
      <c r="V61" s="72" t="s">
        <v>225</v>
      </c>
      <c r="W61" s="73">
        <v>2</v>
      </c>
      <c r="X61" s="74">
        <v>3</v>
      </c>
      <c r="Y61" s="77">
        <v>1</v>
      </c>
      <c r="Z61" s="75" t="str">
        <f>IF('Cenas aprēķins'!$E$22="Jā",IFERROR(IF(V61="Attiecināt uz stundām",U61*Y61,IF(V61="Attiecināt uz mēnesi",U61*Y61,IF(V61="Attiecināt uz reizi","N/A",""))),""),"")</f>
        <v/>
      </c>
      <c r="AA61" s="76" t="str">
        <f>IF('Cenas aprēķins'!$F$22="Jā",IFERROR(IF(V61="Attiecināt uz stundām",U61*Y61*W61*$AA$59/$AD$59,IF(V61="Attiecināt uz reizi","N/A",IF(V61="Attiecināt uz mēnesi",U61*Y61*$AC$59/'Vispārīgā informācija'!$E$41/8*$AA$59,""))),""),"")</f>
        <v/>
      </c>
      <c r="AB61" s="75" t="str">
        <f>IF('Cenas aprēķins'!$G$22="Jā",IFERROR(IF(V61="Attiecināt uz mēnesi",U61*Y61*$AC$59/'Vispārīgā informācija'!$E$41,IF('Atlīdzības izmaksas'!V61="Attiecināt uz reizi","N/A",IF('Atlīdzības izmaksas'!V61="Attiecināt uz stundām",'Atlīdzības izmaksas'!U61*'Atlīdzības izmaksas'!Y61*W61/$AD$59*'Atlīdzības izmaksas'!$AB$59,""))),""),"")</f>
        <v/>
      </c>
      <c r="AC61" s="76" t="str">
        <f>IF('Cenas aprēķins'!$H$22="Jā",IFERROR(IF(V61="Attiecināt uz stundām",U61*Y61*$AC$59,IF(V61="Attiecināt uz mēnesi",U61*Y61*$AC$59,IF(V61="Attiecināt uz reizi",U61*W61*X61*Y61,""))),""),"")</f>
        <v/>
      </c>
      <c r="AD61" s="75" t="str">
        <f>IF('Cenas aprēķins'!$I$22="Jā",IFERROR(IF(V61="Attiecināt uz stundām",U61*W61*Y61,IF(V61="Attiecināt uz reizi",U61*W61*Y61,IF(V61="Attiecināt uz mēnesi","N/A",""))),""),"")</f>
        <v/>
      </c>
      <c r="AE61" s="176" t="str">
        <f>IF(Z61&lt;U61,"Šis ir matemātiski aprēķināts lielums, kas parāda vienmērīgi attiecinātas darbinieka izmaksas visā aprēķina periodā un var būt mazāks par stundas likmi","")</f>
        <v/>
      </c>
      <c r="AF61" s="41"/>
      <c r="AG61" s="41"/>
      <c r="AH61" s="41"/>
      <c r="AI61" s="150"/>
      <c r="AJ61" s="150"/>
      <c r="AK61" s="150"/>
      <c r="AL61" s="150"/>
      <c r="AM61" s="150"/>
      <c r="AN61" s="150"/>
      <c r="AO61" s="150"/>
      <c r="AP61" s="150"/>
      <c r="AQ61" s="150"/>
      <c r="AR61" s="150"/>
      <c r="AS61" s="150"/>
      <c r="AT61" s="150"/>
      <c r="AU61" s="150"/>
      <c r="AV61" s="150"/>
      <c r="AW61" s="150"/>
      <c r="AX61" s="150"/>
    </row>
    <row r="62" spans="1:50" ht="15.5" outlineLevel="1" x14ac:dyDescent="0.35">
      <c r="A62" s="41"/>
      <c r="B62" s="110">
        <v>1</v>
      </c>
      <c r="C62" s="184" t="s">
        <v>317</v>
      </c>
      <c r="D62" s="185">
        <v>5.23</v>
      </c>
      <c r="E62" s="186" t="s">
        <v>84</v>
      </c>
      <c r="F62" s="32">
        <f>IFERROR(ROUND(IF(E62="Jā",$D62*$D$23,""),2),"")</f>
        <v>1.23</v>
      </c>
      <c r="G62" s="186" t="s">
        <v>84</v>
      </c>
      <c r="H62" s="32">
        <f t="shared" ref="H62:H111" si="1">IFERROR(ROUND(IF(G62="Jā",($D62+$F62)*$D$24,""),2),"")</f>
        <v>0.59</v>
      </c>
      <c r="I62" s="186" t="s">
        <v>84</v>
      </c>
      <c r="J62" s="32">
        <f>IFERROR(ROUND(IF(I62="Jā",$D$25/'Vispārīgā informācija'!$F$40,""),2),"")</f>
        <v>0.23</v>
      </c>
      <c r="K62" s="186" t="s">
        <v>84</v>
      </c>
      <c r="L62" s="32">
        <f>IFERROR(ROUND(IF(K62="Jā",$D$26/'Vispārīgā informācija'!$F$40,""),2),"")</f>
        <v>0.14000000000000001</v>
      </c>
      <c r="M62" s="186" t="s">
        <v>84</v>
      </c>
      <c r="N62" s="32">
        <f>IFERROR(ROUND(IF(M62="Jā",$D$27/'Vispārīgā informācija'!$F$40,""),2),"")</f>
        <v>0.15</v>
      </c>
      <c r="O62" s="186" t="s">
        <v>85</v>
      </c>
      <c r="P62" s="32" t="str">
        <f t="shared" ref="P62:P111" si="2">IFERROR(ROUND(IF(O62="Jā",($D62+$F62)*$D$28,""),2),"")</f>
        <v/>
      </c>
      <c r="Q62" s="186" t="s">
        <v>85</v>
      </c>
      <c r="R62" s="32" t="str">
        <f t="shared" ref="R62:R111" si="3">IFERROR(ROUND(IF(Q62="Jā",($D62+$F62)*$D$29,""),2),"")</f>
        <v/>
      </c>
      <c r="S62" s="186" t="s">
        <v>85</v>
      </c>
      <c r="T62" s="32" t="str">
        <f t="shared" ref="T62:T111" si="4">IFERROR(ROUND(IF(S62="Jā",($D62+$F62)*$D$30,""),2),"")</f>
        <v/>
      </c>
      <c r="U62" s="52">
        <f>D62+IF(E62="Jā",F62,0)+IF(G62="Jā",H62,0)+IF(I62="Jā",J62,0)+IF(K62="Jā",L62,0)+IF(M62="Jā",N62,0)+IF(O62="Jā",P62,0)+IF(Q62="Jā",R62,0)+IF(S62="Jā",T62,0)</f>
        <v>7.5700000000000012</v>
      </c>
      <c r="V62" s="190" t="s">
        <v>226</v>
      </c>
      <c r="W62" s="191"/>
      <c r="X62" s="192"/>
      <c r="Y62" s="193">
        <v>6</v>
      </c>
      <c r="Z62" s="310" t="str">
        <f>IF('Cenas aprēķins'!$E$22="Jā",IFERROR(IF(V62="Attiecināt uz stundām",U62*Y62,IF(V62="Attiecināt uz mēnesi",U62*Y62,IF(V62="Attiecināt uz reizi","N/A",""))),""),"")</f>
        <v/>
      </c>
      <c r="AA62" s="311" t="str">
        <f>IF('Cenas aprēķins'!$F$22="Jā",IFERROR(IF(V62="Attiecināt uz stundām",U62*Y62*$AA$59,IF(V62="Attiecināt uz reizi","N/A",IF(V62="Attiecināt uz mēnesi",U62*Y62*$AC$59/'Vispārīgā informācija'!$E$41/8*$AA$59,""))),""),"")</f>
        <v/>
      </c>
      <c r="AB62" s="312">
        <f>IF('Cenas aprēķins'!$G$22="Jā",IFERROR(IF(V62="Attiecināt uz mēnesi",U62*Y62*$AC$59/'Vispārīgā informācija'!$E$41,IF('Atlīdzības izmaksas'!V62="Attiecināt uz reizi","N/A",IF('Atlīdzības izmaksas'!V62="Attiecināt uz stundām",'Atlīdzības izmaksas'!U62*'Atlīdzības izmaksas'!Y62*'Atlīdzības izmaksas'!$AB$59,""))),""),"")</f>
        <v>362.57839388145317</v>
      </c>
      <c r="AC62" s="313" t="str">
        <f>IF('Cenas aprēķins'!$H$22="Jā",IFERROR(IF(V62="Attiecināt uz stundām",U62*Y62*$AC$59,IF(V62="Attiecināt uz mēnesi",U62*Y62*$AC$59,IF(V62="Attiecināt uz reizi",U62*W62*X62*Y62,""))),""),"")</f>
        <v/>
      </c>
      <c r="AD62" s="310" t="str">
        <f>IF('Cenas aprēķins'!$I$22="Jā",IFERROR(IF(V62="Attiecināt uz stundām",U62*$AD$59*Y62,IF(V62="Attiecināt uz reizi",U62*W62*Y62,IF(V62="Attiecināt uz mēnesi","N/A",""))),""),"")</f>
        <v/>
      </c>
      <c r="AE62" s="176" t="str">
        <f t="shared" ref="AE62:AE111" si="5">IF(Z62&lt;U62,"Šis ir matemātiski aprēķināts lielums, kas parāda vienmērīgi attiecinātas darbinieka izmaksas visā aprēķina periodā un var būt mazāks par stundas likmi","")</f>
        <v/>
      </c>
      <c r="AF62" s="41"/>
      <c r="AG62" s="41"/>
      <c r="AH62" s="41"/>
      <c r="AI62" s="150"/>
      <c r="AJ62" s="150"/>
      <c r="AK62" s="150"/>
      <c r="AL62" s="150"/>
      <c r="AM62" s="150"/>
      <c r="AN62" s="150"/>
      <c r="AO62" s="150"/>
      <c r="AP62" s="150"/>
      <c r="AQ62" s="150"/>
      <c r="AR62" s="150"/>
      <c r="AS62" s="150"/>
      <c r="AT62" s="150"/>
      <c r="AU62" s="150"/>
      <c r="AV62" s="150"/>
      <c r="AW62" s="150"/>
      <c r="AX62" s="150"/>
    </row>
    <row r="63" spans="1:50" ht="15.5" outlineLevel="1" x14ac:dyDescent="0.35">
      <c r="A63" s="41"/>
      <c r="B63" s="110">
        <v>2</v>
      </c>
      <c r="C63" s="184" t="s">
        <v>318</v>
      </c>
      <c r="D63" s="185">
        <v>18</v>
      </c>
      <c r="E63" s="186" t="s">
        <v>85</v>
      </c>
      <c r="F63" s="32" t="str">
        <f t="shared" ref="F63:F111" si="6">IFERROR(ROUND(IF(E63="Jā",$D63*$D$23,""),2),"")</f>
        <v/>
      </c>
      <c r="G63" s="186" t="s">
        <v>85</v>
      </c>
      <c r="H63" s="32" t="str">
        <f t="shared" si="1"/>
        <v/>
      </c>
      <c r="I63" s="186" t="s">
        <v>85</v>
      </c>
      <c r="J63" s="32" t="str">
        <f>IFERROR(ROUND(IF(I63="Jā",$D$25/'Vispārīgā informācija'!$F$40,""),2),"")</f>
        <v/>
      </c>
      <c r="K63" s="186" t="s">
        <v>85</v>
      </c>
      <c r="L63" s="32" t="str">
        <f>IFERROR(ROUND(IF(K63="Jā",$D$26/'Vispārīgā informācija'!$F$40,""),2),"")</f>
        <v/>
      </c>
      <c r="M63" s="186" t="s">
        <v>85</v>
      </c>
      <c r="N63" s="32" t="str">
        <f>IFERROR(ROUND(IF(M63="Jā",$D$27/'Vispārīgā informācija'!$F$40,""),2),"")</f>
        <v/>
      </c>
      <c r="O63" s="186" t="s">
        <v>85</v>
      </c>
      <c r="P63" s="32" t="str">
        <f t="shared" si="2"/>
        <v/>
      </c>
      <c r="Q63" s="186" t="s">
        <v>85</v>
      </c>
      <c r="R63" s="32" t="str">
        <f t="shared" si="3"/>
        <v/>
      </c>
      <c r="S63" s="186" t="s">
        <v>85</v>
      </c>
      <c r="T63" s="32" t="str">
        <f t="shared" si="4"/>
        <v/>
      </c>
      <c r="U63" s="52">
        <f t="shared" ref="U63:U110" si="7">D63+IF(E63="Jā",F63,0)+IF(G63="Jā",H63,0)+IF(I63="Jā",J63,0)+IF(K63="Jā",L63,0)+IF(M63="Jā",N63,0)+IF(O63="Jā",P63,0)+IF(Q63="Jā",R63,0)+IF(S63="Jā",T63,0)</f>
        <v>18</v>
      </c>
      <c r="V63" s="190" t="s">
        <v>226</v>
      </c>
      <c r="W63" s="191"/>
      <c r="X63" s="192"/>
      <c r="Y63" s="193">
        <v>1</v>
      </c>
      <c r="Z63" s="310" t="str">
        <f>IF('Cenas aprēķins'!$E$22="Jā",IFERROR(IF(V63="Attiecināt uz stundām",U63*Y63,IF(V63="Attiecināt uz mēnesi",U63*Y63,IF(V63="Attiecināt uz reizi","N/A",""))),""),"")</f>
        <v/>
      </c>
      <c r="AA63" s="311" t="str">
        <f>IF('Cenas aprēķins'!$F$22="Jā",IFERROR(IF(V63="Attiecināt uz stundām",U63*Y63*$AA$59,IF(V63="Attiecināt uz reizi","N/A",IF(V63="Attiecināt uz mēnesi",U63*Y63*$AC$59/'Vispārīgā informācija'!$E$41/8*$AA$59,""))),""),"")</f>
        <v/>
      </c>
      <c r="AB63" s="312">
        <f>IF('Cenas aprēķins'!$G$22="Jā",IFERROR(IF(V63="Attiecināt uz mēnesi",U63*Y63*$AC$59/'Vispārīgā informācija'!$E$41,IF('Atlīdzības izmaksas'!V63="Attiecināt uz reizi","N/A",IF('Atlīdzības izmaksas'!V63="Attiecināt uz stundām",'Atlīdzības izmaksas'!U63*'Atlīdzības izmaksas'!Y63*'Atlīdzības izmaksas'!$AB$59,""))),""),"")</f>
        <v>143.69024856596556</v>
      </c>
      <c r="AC63" s="313" t="str">
        <f>IF('Cenas aprēķins'!$H$22="Jā",IFERROR(IF(V63="Attiecināt uz stundām",U63*Y63*$AC$59,IF(V63="Attiecināt uz mēnesi",U63*Y63*$AC$59,IF(V63="Attiecināt uz reizi",U63*W63*X63*Y63,""))),""),"")</f>
        <v/>
      </c>
      <c r="AD63" s="310" t="str">
        <f>IF('Cenas aprēķins'!$I$22="Jā",IFERROR(IF(V63="Attiecināt uz stundām",U63*$AD$59*Y63,IF(V63="Attiecināt uz reizi",U63*W63*Y63,IF(V63="Attiecināt uz mēnesi","N/A",""))),""),"")</f>
        <v/>
      </c>
      <c r="AE63" s="176" t="str">
        <f t="shared" si="5"/>
        <v/>
      </c>
      <c r="AF63" s="41"/>
      <c r="AG63" s="41"/>
      <c r="AH63" s="41"/>
      <c r="AI63" s="150"/>
      <c r="AJ63" s="150"/>
      <c r="AK63" s="150"/>
      <c r="AL63" s="150"/>
      <c r="AM63" s="150"/>
      <c r="AN63" s="150"/>
      <c r="AO63" s="150"/>
      <c r="AP63" s="150"/>
      <c r="AQ63" s="150"/>
      <c r="AR63" s="150"/>
      <c r="AS63" s="150"/>
      <c r="AT63" s="150"/>
      <c r="AU63" s="150"/>
      <c r="AV63" s="150"/>
      <c r="AW63" s="150"/>
      <c r="AX63" s="150"/>
    </row>
    <row r="64" spans="1:50" ht="15.5" outlineLevel="1" x14ac:dyDescent="0.35">
      <c r="A64" s="41"/>
      <c r="B64" s="110">
        <v>3</v>
      </c>
      <c r="C64" s="184" t="s">
        <v>319</v>
      </c>
      <c r="D64" s="185">
        <v>9.76</v>
      </c>
      <c r="E64" s="186" t="s">
        <v>84</v>
      </c>
      <c r="F64" s="32">
        <f t="shared" si="6"/>
        <v>2.2999999999999998</v>
      </c>
      <c r="G64" s="186" t="s">
        <v>84</v>
      </c>
      <c r="H64" s="32">
        <f t="shared" si="1"/>
        <v>1.1000000000000001</v>
      </c>
      <c r="I64" s="186" t="s">
        <v>84</v>
      </c>
      <c r="J64" s="32">
        <f>IFERROR(ROUND(IF(I64="Jā",$D$25/'Vispārīgā informācija'!$F$40,""),2),"")</f>
        <v>0.23</v>
      </c>
      <c r="K64" s="186" t="s">
        <v>84</v>
      </c>
      <c r="L64" s="32">
        <f>IFERROR(ROUND(IF(K64="Jā",$D$26/'Vispārīgā informācija'!$F$40,""),2),"")</f>
        <v>0.14000000000000001</v>
      </c>
      <c r="M64" s="186" t="s">
        <v>84</v>
      </c>
      <c r="N64" s="32">
        <f>IFERROR(ROUND(IF(M64="Jā",$D$27/'Vispārīgā informācija'!$F$40,""),2),"")</f>
        <v>0.15</v>
      </c>
      <c r="O64" s="186" t="s">
        <v>85</v>
      </c>
      <c r="P64" s="32" t="str">
        <f t="shared" si="2"/>
        <v/>
      </c>
      <c r="Q64" s="186" t="s">
        <v>85</v>
      </c>
      <c r="R64" s="32" t="str">
        <f t="shared" si="3"/>
        <v/>
      </c>
      <c r="S64" s="186" t="s">
        <v>85</v>
      </c>
      <c r="T64" s="32" t="str">
        <f t="shared" si="4"/>
        <v/>
      </c>
      <c r="U64" s="52">
        <f t="shared" si="7"/>
        <v>13.68</v>
      </c>
      <c r="V64" s="190" t="s">
        <v>226</v>
      </c>
      <c r="W64" s="191">
        <v>4</v>
      </c>
      <c r="X64" s="192">
        <v>1</v>
      </c>
      <c r="Y64" s="193">
        <v>0.5</v>
      </c>
      <c r="Z64" s="310" t="str">
        <f>IF('Cenas aprēķins'!$E$22="Jā",IFERROR(IF(V64="Attiecināt uz stundām",U64*Y64,IF(V64="Attiecināt uz mēnesi",U64*Y64,IF(V64="Attiecināt uz reizi","N/A",""))),""),"")</f>
        <v/>
      </c>
      <c r="AA64" s="311" t="str">
        <f>IF('Cenas aprēķins'!$F$22="Jā",IFERROR(IF(V64="Attiecināt uz stundām",U64*Y64*$AA$59,IF(V64="Attiecināt uz reizi","N/A",IF(V64="Attiecināt uz mēnesi",U64*Y64*$AC$59/'Vispārīgā informācija'!$E$41/8*$AA$59,""))),""),"")</f>
        <v/>
      </c>
      <c r="AB64" s="312">
        <f>IF('Cenas aprēķins'!$G$22="Jā",IFERROR(IF(V64="Attiecināt uz mēnesi",U64*Y64*$AC$59/'Vispārīgā informācija'!$E$41,IF('Atlīdzības izmaksas'!V64="Attiecināt uz reizi","N/A",IF('Atlīdzības izmaksas'!V64="Attiecināt uz stundām",'Atlīdzības izmaksas'!U64*'Atlīdzības izmaksas'!Y64*'Atlīdzības izmaksas'!$AB$59,""))),""),"")</f>
        <v>54.602294455066918</v>
      </c>
      <c r="AC64" s="313" t="str">
        <f>IF('Cenas aprēķins'!$H$22="Jā",IFERROR(IF(V64="Attiecināt uz stundām",U64*Y64*$AC$59,IF(V64="Attiecināt uz mēnesi",U64*Y64*$AC$59,IF(V64="Attiecināt uz reizi",U64*W64*X64*Y64,""))),""),"")</f>
        <v/>
      </c>
      <c r="AD64" s="310" t="str">
        <f>IF('Cenas aprēķins'!$I$22="Jā",IFERROR(IF(V64="Attiecināt uz stundām",U64*$AD$59*Y64,IF(V64="Attiecināt uz reizi",U64*W64*Y64,IF(V64="Attiecināt uz mēnesi","N/A",""))),""),"")</f>
        <v/>
      </c>
      <c r="AE64" s="176" t="str">
        <f t="shared" si="5"/>
        <v/>
      </c>
      <c r="AF64" s="41"/>
      <c r="AG64" s="41"/>
      <c r="AH64" s="41"/>
      <c r="AI64" s="150"/>
      <c r="AJ64" s="150"/>
      <c r="AK64" s="150"/>
      <c r="AL64" s="150"/>
      <c r="AM64" s="150"/>
      <c r="AN64" s="150"/>
      <c r="AO64" s="150"/>
      <c r="AP64" s="150"/>
      <c r="AQ64" s="150"/>
      <c r="AR64" s="150"/>
      <c r="AS64" s="150"/>
      <c r="AT64" s="150"/>
      <c r="AU64" s="150"/>
      <c r="AV64" s="150"/>
      <c r="AW64" s="150"/>
      <c r="AX64" s="150"/>
    </row>
    <row r="65" spans="1:50" ht="15.5" outlineLevel="1" x14ac:dyDescent="0.35">
      <c r="A65" s="41"/>
      <c r="B65" s="110">
        <v>4</v>
      </c>
      <c r="C65" s="184" t="s">
        <v>320</v>
      </c>
      <c r="D65" s="185">
        <v>7.27</v>
      </c>
      <c r="E65" s="186" t="s">
        <v>84</v>
      </c>
      <c r="F65" s="32">
        <f t="shared" si="6"/>
        <v>1.71</v>
      </c>
      <c r="G65" s="186" t="s">
        <v>84</v>
      </c>
      <c r="H65" s="32">
        <f t="shared" si="1"/>
        <v>0.82</v>
      </c>
      <c r="I65" s="186" t="s">
        <v>84</v>
      </c>
      <c r="J65" s="32">
        <f>IFERROR(ROUND(IF(I65="Jā",$D$25/'Vispārīgā informācija'!$F$40,""),2),"")</f>
        <v>0.23</v>
      </c>
      <c r="K65" s="186" t="s">
        <v>84</v>
      </c>
      <c r="L65" s="32">
        <f>IFERROR(ROUND(IF(K65="Jā",$D$26/'Vispārīgā informācija'!$F$40,""),2),"")</f>
        <v>0.14000000000000001</v>
      </c>
      <c r="M65" s="186" t="s">
        <v>84</v>
      </c>
      <c r="N65" s="32">
        <f>IFERROR(ROUND(IF(M65="Jā",$D$27/'Vispārīgā informācija'!$F$40,""),2),"")</f>
        <v>0.15</v>
      </c>
      <c r="O65" s="186" t="s">
        <v>85</v>
      </c>
      <c r="P65" s="32" t="str">
        <f t="shared" si="2"/>
        <v/>
      </c>
      <c r="Q65" s="186" t="s">
        <v>85</v>
      </c>
      <c r="R65" s="32" t="str">
        <f t="shared" si="3"/>
        <v/>
      </c>
      <c r="S65" s="186" t="s">
        <v>85</v>
      </c>
      <c r="T65" s="32" t="str">
        <f t="shared" si="4"/>
        <v/>
      </c>
      <c r="U65" s="52">
        <f t="shared" si="7"/>
        <v>10.320000000000002</v>
      </c>
      <c r="V65" s="190" t="s">
        <v>226</v>
      </c>
      <c r="W65" s="191"/>
      <c r="X65" s="192"/>
      <c r="Y65" s="193">
        <v>1</v>
      </c>
      <c r="Z65" s="310" t="str">
        <f>IF('Cenas aprēķins'!$E$22="Jā",IFERROR(IF(V65="Attiecināt uz stundām",U65*Y65,IF(V65="Attiecināt uz mēnesi",U65*Y65,IF(V65="Attiecināt uz reizi","N/A",""))),""),"")</f>
        <v/>
      </c>
      <c r="AA65" s="311" t="str">
        <f>IF('Cenas aprēķins'!$F$22="Jā",IFERROR(IF(V65="Attiecināt uz stundām",U65*Y65*$AA$59,IF(V65="Attiecināt uz reizi","N/A",IF(V65="Attiecināt uz mēnesi",U65*Y65*$AC$59/'Vispārīgā informācija'!$E$41/8*$AA$59,""))),""),"")</f>
        <v/>
      </c>
      <c r="AB65" s="312">
        <f>IF('Cenas aprēķins'!$G$22="Jā",IFERROR(IF(V65="Attiecināt uz mēnesi",U65*Y65*$AC$59/'Vispārīgā informācija'!$E$41,IF('Atlīdzības izmaksas'!V65="Attiecināt uz reizi","N/A",IF('Atlīdzības izmaksas'!V65="Attiecināt uz stundām",'Atlīdzības izmaksas'!U65*'Atlīdzības izmaksas'!Y65*'Atlīdzības izmaksas'!$AB$59,""))),""),"")</f>
        <v>82.382409177820279</v>
      </c>
      <c r="AC65" s="313" t="str">
        <f>IF('Cenas aprēķins'!$H$22="Jā",IFERROR(IF(V65="Attiecināt uz stundām",U65*Y65*$AC$59,IF(V65="Attiecināt uz mēnesi",U65*Y65*$AC$59,IF(V65="Attiecināt uz reizi",U65*W65*X65*Y65,""))),""),"")</f>
        <v/>
      </c>
      <c r="AD65" s="310" t="str">
        <f>IF('Cenas aprēķins'!$I$22="Jā",IFERROR(IF(V65="Attiecināt uz stundām",U65*$AD$59*Y65,IF(V65="Attiecināt uz reizi",U65*W65*Y65,IF(V65="Attiecināt uz mēnesi","N/A",""))),""),"")</f>
        <v/>
      </c>
      <c r="AE65" s="176" t="str">
        <f t="shared" si="5"/>
        <v/>
      </c>
      <c r="AF65" s="41"/>
      <c r="AG65" s="41"/>
      <c r="AH65" s="41"/>
      <c r="AI65" s="150"/>
      <c r="AJ65" s="150"/>
      <c r="AK65" s="150"/>
      <c r="AL65" s="150"/>
      <c r="AM65" s="150"/>
      <c r="AN65" s="150"/>
      <c r="AO65" s="150"/>
      <c r="AP65" s="150"/>
      <c r="AQ65" s="150"/>
      <c r="AR65" s="150"/>
      <c r="AS65" s="150"/>
      <c r="AT65" s="150"/>
      <c r="AU65" s="150"/>
      <c r="AV65" s="150"/>
      <c r="AW65" s="150"/>
      <c r="AX65" s="150"/>
    </row>
    <row r="66" spans="1:50" ht="15.5" outlineLevel="1" x14ac:dyDescent="0.35">
      <c r="A66" s="41"/>
      <c r="B66" s="110">
        <v>5</v>
      </c>
      <c r="C66" s="184"/>
      <c r="D66" s="185"/>
      <c r="E66" s="186"/>
      <c r="F66" s="32" t="str">
        <f t="shared" si="6"/>
        <v/>
      </c>
      <c r="G66" s="186"/>
      <c r="H66" s="32" t="str">
        <f t="shared" si="1"/>
        <v/>
      </c>
      <c r="I66" s="186"/>
      <c r="J66" s="32" t="str">
        <f>IFERROR(ROUND(IF(I66="Jā",$D$25/'Vispārīgā informācija'!$F$40,""),2),"")</f>
        <v/>
      </c>
      <c r="K66" s="186"/>
      <c r="L66" s="32" t="str">
        <f>IFERROR(ROUND(IF(K66="Jā",$D$26/'Vispārīgā informācija'!$F$40,""),2),"")</f>
        <v/>
      </c>
      <c r="M66" s="186"/>
      <c r="N66" s="32" t="str">
        <f>IFERROR(ROUND(IF(M66="Jā",$D$27/'Vispārīgā informācija'!$F$40,""),2),"")</f>
        <v/>
      </c>
      <c r="O66" s="186"/>
      <c r="P66" s="32" t="str">
        <f t="shared" si="2"/>
        <v/>
      </c>
      <c r="Q66" s="186"/>
      <c r="R66" s="32" t="str">
        <f t="shared" si="3"/>
        <v/>
      </c>
      <c r="S66" s="186"/>
      <c r="T66" s="32" t="str">
        <f t="shared" si="4"/>
        <v/>
      </c>
      <c r="U66" s="52">
        <f t="shared" si="7"/>
        <v>0</v>
      </c>
      <c r="V66" s="190"/>
      <c r="W66" s="191"/>
      <c r="X66" s="192"/>
      <c r="Y66" s="193"/>
      <c r="Z66" s="310" t="str">
        <f>IF('Cenas aprēķins'!$E$22="Jā",IFERROR(IF(V66="Attiecināt uz stundām",U66*Y66,IF(V66="Attiecināt uz mēnesi",U66*Y66,IF(V66="Attiecināt uz reizi","N/A",""))),""),"")</f>
        <v/>
      </c>
      <c r="AA66" s="311" t="str">
        <f>IF('Cenas aprēķins'!$F$22="Jā",IFERROR(IF(V66="Attiecināt uz stundām",U66*Y66*$AA$59,IF(V66="Attiecināt uz reizi","N/A",IF(V66="Attiecināt uz mēnesi",U66*Y66*$AC$59/'Vispārīgā informācija'!$E$41/8*$AA$59,""))),""),"")</f>
        <v/>
      </c>
      <c r="AB66" s="312" t="str">
        <f>IF('Cenas aprēķins'!$G$22="Jā",IFERROR(IF(V66="Attiecināt uz mēnesi",U66*Y66*$AC$59/'Vispārīgā informācija'!$E$41,IF('Atlīdzības izmaksas'!V66="Attiecināt uz reizi","N/A",IF('Atlīdzības izmaksas'!V66="Attiecināt uz stundām",'Atlīdzības izmaksas'!U66*'Atlīdzības izmaksas'!Y66*'Atlīdzības izmaksas'!$AB$59,""))),""),"")</f>
        <v/>
      </c>
      <c r="AC66" s="313" t="str">
        <f>IF('Cenas aprēķins'!$H$22="Jā",IFERROR(IF(V66="Attiecināt uz stundām",U66*Y66*$AC$59,IF(V66="Attiecināt uz mēnesi",U66*Y66*$AC$59,IF(V66="Attiecināt uz reizi",U66*W66*X66*Y66,""))),""),"")</f>
        <v/>
      </c>
      <c r="AD66" s="310" t="str">
        <f>IF('Cenas aprēķins'!$I$22="Jā",IFERROR(IF(V66="Attiecināt uz stundām",U66*$AD$59*Y66,IF(V66="Attiecināt uz reizi",U66*W66*Y66,IF(V66="Attiecināt uz mēnesi","N/A",""))),""),"")</f>
        <v/>
      </c>
      <c r="AE66" s="176" t="str">
        <f t="shared" si="5"/>
        <v/>
      </c>
      <c r="AF66" s="41"/>
      <c r="AG66" s="41"/>
      <c r="AH66" s="41"/>
      <c r="AI66" s="150"/>
      <c r="AJ66" s="150"/>
      <c r="AK66" s="150"/>
      <c r="AL66" s="150"/>
      <c r="AM66" s="150"/>
      <c r="AN66" s="150"/>
      <c r="AO66" s="150"/>
      <c r="AP66" s="150"/>
      <c r="AQ66" s="150"/>
      <c r="AR66" s="150"/>
      <c r="AS66" s="150"/>
      <c r="AT66" s="150"/>
      <c r="AU66" s="150"/>
      <c r="AV66" s="150"/>
      <c r="AW66" s="150"/>
      <c r="AX66" s="150"/>
    </row>
    <row r="67" spans="1:50" ht="15.5" outlineLevel="1" x14ac:dyDescent="0.35">
      <c r="A67" s="41"/>
      <c r="B67" s="110">
        <v>6</v>
      </c>
      <c r="C67" s="184"/>
      <c r="D67" s="185"/>
      <c r="E67" s="186"/>
      <c r="F67" s="32" t="str">
        <f t="shared" si="6"/>
        <v/>
      </c>
      <c r="G67" s="186"/>
      <c r="H67" s="32" t="str">
        <f t="shared" si="1"/>
        <v/>
      </c>
      <c r="I67" s="186"/>
      <c r="J67" s="32" t="str">
        <f>IFERROR(ROUND(IF(I67="Jā",$D$25/'Vispārīgā informācija'!$F$40,""),2),"")</f>
        <v/>
      </c>
      <c r="K67" s="186"/>
      <c r="L67" s="32" t="str">
        <f>IFERROR(ROUND(IF(K67="Jā",$D$26/'Vispārīgā informācija'!$F$40,""),2),"")</f>
        <v/>
      </c>
      <c r="M67" s="186"/>
      <c r="N67" s="32" t="str">
        <f>IFERROR(ROUND(IF(M67="Jā",$D$27/'Vispārīgā informācija'!$F$40,""),2),"")</f>
        <v/>
      </c>
      <c r="O67" s="186"/>
      <c r="P67" s="32" t="str">
        <f t="shared" si="2"/>
        <v/>
      </c>
      <c r="Q67" s="186"/>
      <c r="R67" s="32" t="str">
        <f t="shared" si="3"/>
        <v/>
      </c>
      <c r="S67" s="186"/>
      <c r="T67" s="32" t="str">
        <f t="shared" si="4"/>
        <v/>
      </c>
      <c r="U67" s="52">
        <f t="shared" si="7"/>
        <v>0</v>
      </c>
      <c r="V67" s="190"/>
      <c r="W67" s="191"/>
      <c r="X67" s="192"/>
      <c r="Y67" s="193"/>
      <c r="Z67" s="310" t="str">
        <f>IF('Cenas aprēķins'!$E$22="Jā",IFERROR(IF(V67="Attiecināt uz stundām",U67*Y67,IF(V67="Attiecināt uz mēnesi",U67*Y67,IF(V67="Attiecināt uz reizi","N/A",""))),""),"")</f>
        <v/>
      </c>
      <c r="AA67" s="311" t="str">
        <f>IF('Cenas aprēķins'!$F$22="Jā",IFERROR(IF(V67="Attiecināt uz stundām",U67*Y67*$AA$59,IF(V67="Attiecināt uz reizi","N/A",IF(V67="Attiecināt uz mēnesi",U67*Y67*$AC$59/'Vispārīgā informācija'!$E$41/8*$AA$59,""))),""),"")</f>
        <v/>
      </c>
      <c r="AB67" s="312" t="str">
        <f>IF('Cenas aprēķins'!$G$22="Jā",IFERROR(IF(V67="Attiecināt uz mēnesi",U67*Y67*$AC$59/'Vispārīgā informācija'!$E$41,IF('Atlīdzības izmaksas'!V67="Attiecināt uz reizi","N/A",IF('Atlīdzības izmaksas'!V67="Attiecināt uz stundām",'Atlīdzības izmaksas'!U67*'Atlīdzības izmaksas'!Y67*'Atlīdzības izmaksas'!$AB$59,""))),""),"")</f>
        <v/>
      </c>
      <c r="AC67" s="313" t="str">
        <f>IF('Cenas aprēķins'!$H$22="Jā",IFERROR(IF(V67="Attiecināt uz stundām",U67*Y67*$AC$59,IF(V67="Attiecināt uz mēnesi",U67*Y67*$AC$59,IF(V67="Attiecināt uz reizi",U67*W67*X67*Y67,""))),""),"")</f>
        <v/>
      </c>
      <c r="AD67" s="310" t="str">
        <f>IF('Cenas aprēķins'!$I$22="Jā",IFERROR(IF(V67="Attiecināt uz stundām",U67*$AD$59*Y67,IF(V67="Attiecināt uz reizi",U67*W67*Y67,IF(V67="Attiecināt uz mēnesi","N/A",""))),""),"")</f>
        <v/>
      </c>
      <c r="AE67" s="176" t="str">
        <f t="shared" si="5"/>
        <v/>
      </c>
      <c r="AF67" s="41"/>
      <c r="AG67" s="41"/>
      <c r="AH67" s="41"/>
    </row>
    <row r="68" spans="1:50" ht="15.5" outlineLevel="1" x14ac:dyDescent="0.35">
      <c r="A68" s="41"/>
      <c r="B68" s="110">
        <v>7</v>
      </c>
      <c r="C68" s="184"/>
      <c r="D68" s="185"/>
      <c r="E68" s="186"/>
      <c r="F68" s="32" t="str">
        <f t="shared" si="6"/>
        <v/>
      </c>
      <c r="G68" s="186"/>
      <c r="H68" s="32" t="str">
        <f t="shared" si="1"/>
        <v/>
      </c>
      <c r="I68" s="186"/>
      <c r="J68" s="32" t="str">
        <f>IFERROR(ROUND(IF(I68="Jā",$D$25/'Vispārīgā informācija'!$F$40,""),2),"")</f>
        <v/>
      </c>
      <c r="K68" s="186"/>
      <c r="L68" s="32" t="str">
        <f>IFERROR(ROUND(IF(K68="Jā",$D$26/'Vispārīgā informācija'!$F$40,""),2),"")</f>
        <v/>
      </c>
      <c r="M68" s="186"/>
      <c r="N68" s="32" t="str">
        <f>IFERROR(ROUND(IF(M68="Jā",$D$27/'Vispārīgā informācija'!$F$40,""),2),"")</f>
        <v/>
      </c>
      <c r="O68" s="186"/>
      <c r="P68" s="32" t="str">
        <f t="shared" si="2"/>
        <v/>
      </c>
      <c r="Q68" s="186"/>
      <c r="R68" s="32" t="str">
        <f t="shared" si="3"/>
        <v/>
      </c>
      <c r="S68" s="186"/>
      <c r="T68" s="32" t="str">
        <f t="shared" si="4"/>
        <v/>
      </c>
      <c r="U68" s="52">
        <f t="shared" si="7"/>
        <v>0</v>
      </c>
      <c r="V68" s="190"/>
      <c r="W68" s="191"/>
      <c r="X68" s="192"/>
      <c r="Y68" s="193"/>
      <c r="Z68" s="310" t="str">
        <f>IF('Cenas aprēķins'!$E$22="Jā",IFERROR(IF(V68="Attiecināt uz stundām",U68*Y68,IF(V68="Attiecināt uz mēnesi",U68*Y68,IF(V68="Attiecināt uz reizi","N/A",""))),""),"")</f>
        <v/>
      </c>
      <c r="AA68" s="311" t="str">
        <f>IF('Cenas aprēķins'!$F$22="Jā",IFERROR(IF(V68="Attiecināt uz stundām",U68*Y68*$AA$59,IF(V68="Attiecināt uz reizi","N/A",IF(V68="Attiecināt uz mēnesi",U68*Y68*$AC$59/'Vispārīgā informācija'!$E$41/8*$AA$59,""))),""),"")</f>
        <v/>
      </c>
      <c r="AB68" s="312" t="str">
        <f>IF('Cenas aprēķins'!$G$22="Jā",IFERROR(IF(V68="Attiecināt uz mēnesi",U68*Y68*$AC$59/'Vispārīgā informācija'!$E$41,IF('Atlīdzības izmaksas'!V68="Attiecināt uz reizi","N/A",IF('Atlīdzības izmaksas'!V68="Attiecināt uz stundām",'Atlīdzības izmaksas'!U68*'Atlīdzības izmaksas'!Y68*'Atlīdzības izmaksas'!$AB$59,""))),""),"")</f>
        <v/>
      </c>
      <c r="AC68" s="313" t="str">
        <f>IF('Cenas aprēķins'!$H$22="Jā",IFERROR(IF(V68="Attiecināt uz stundām",U68*Y68*$AC$59,IF(V68="Attiecināt uz mēnesi",U68*Y68*$AC$59,IF(V68="Attiecināt uz reizi",U68*W68*X68*Y68,""))),""),"")</f>
        <v/>
      </c>
      <c r="AD68" s="310" t="str">
        <f>IF('Cenas aprēķins'!$I$22="Jā",IFERROR(IF(V68="Attiecināt uz stundām",U68*$AD$59*Y68,IF(V68="Attiecināt uz reizi",U68*W68*Y68,IF(V68="Attiecināt uz mēnesi","N/A",""))),""),"")</f>
        <v/>
      </c>
      <c r="AE68" s="176" t="str">
        <f t="shared" si="5"/>
        <v/>
      </c>
      <c r="AF68" s="41"/>
      <c r="AG68" s="41"/>
      <c r="AH68" s="41"/>
    </row>
    <row r="69" spans="1:50" ht="15.5" outlineLevel="1" x14ac:dyDescent="0.35">
      <c r="A69" s="41"/>
      <c r="B69" s="110">
        <v>8</v>
      </c>
      <c r="C69" s="184"/>
      <c r="D69" s="185"/>
      <c r="E69" s="186"/>
      <c r="F69" s="32" t="str">
        <f t="shared" si="6"/>
        <v/>
      </c>
      <c r="G69" s="186"/>
      <c r="H69" s="32" t="str">
        <f t="shared" si="1"/>
        <v/>
      </c>
      <c r="I69" s="186"/>
      <c r="J69" s="32" t="str">
        <f>IFERROR(ROUND(IF(I69="Jā",$D$25/'Vispārīgā informācija'!$F$40,""),2),"")</f>
        <v/>
      </c>
      <c r="K69" s="186"/>
      <c r="L69" s="32" t="str">
        <f>IFERROR(ROUND(IF(K69="Jā",$D$26/'Vispārīgā informācija'!$F$40,""),2),"")</f>
        <v/>
      </c>
      <c r="M69" s="186"/>
      <c r="N69" s="32" t="str">
        <f>IFERROR(ROUND(IF(M69="Jā",$D$27/'Vispārīgā informācija'!$F$40,""),2),"")</f>
        <v/>
      </c>
      <c r="O69" s="186"/>
      <c r="P69" s="32" t="str">
        <f t="shared" si="2"/>
        <v/>
      </c>
      <c r="Q69" s="186"/>
      <c r="R69" s="32" t="str">
        <f t="shared" si="3"/>
        <v/>
      </c>
      <c r="S69" s="186"/>
      <c r="T69" s="32" t="str">
        <f t="shared" si="4"/>
        <v/>
      </c>
      <c r="U69" s="52">
        <f t="shared" si="7"/>
        <v>0</v>
      </c>
      <c r="V69" s="190"/>
      <c r="W69" s="191"/>
      <c r="X69" s="192"/>
      <c r="Y69" s="193"/>
      <c r="Z69" s="310" t="str">
        <f>IF('Cenas aprēķins'!$E$22="Jā",IFERROR(IF(V69="Attiecināt uz stundām",U69*Y69,IF(V69="Attiecināt uz mēnesi",U69*Y69,IF(V69="Attiecināt uz reizi","N/A",""))),""),"")</f>
        <v/>
      </c>
      <c r="AA69" s="311" t="str">
        <f>IF('Cenas aprēķins'!$F$22="Jā",IFERROR(IF(V69="Attiecināt uz stundām",U69*Y69*$AA$59,IF(V69="Attiecināt uz reizi","N/A",IF(V69="Attiecināt uz mēnesi",U69*Y69*$AC$59/'Vispārīgā informācija'!$E$41/8*$AA$59,""))),""),"")</f>
        <v/>
      </c>
      <c r="AB69" s="312" t="str">
        <f>IF('Cenas aprēķins'!$G$22="Jā",IFERROR(IF(V69="Attiecināt uz mēnesi",U69*Y69*$AC$59/'Vispārīgā informācija'!$E$41,IF('Atlīdzības izmaksas'!V69="Attiecināt uz reizi","N/A",IF('Atlīdzības izmaksas'!V69="Attiecināt uz stundām",'Atlīdzības izmaksas'!U69*'Atlīdzības izmaksas'!Y69*'Atlīdzības izmaksas'!$AB$59,""))),""),"")</f>
        <v/>
      </c>
      <c r="AC69" s="313" t="str">
        <f>IF('Cenas aprēķins'!$H$22="Jā",IFERROR(IF(V69="Attiecināt uz stundām",U69*Y69*$AC$59,IF(V69="Attiecināt uz mēnesi",U69*Y69*$AC$59,IF(V69="Attiecināt uz reizi",U69*W69*X69*Y69,""))),""),"")</f>
        <v/>
      </c>
      <c r="AD69" s="310" t="str">
        <f>IF('Cenas aprēķins'!$I$22="Jā",IFERROR(IF(V69="Attiecināt uz stundām",U69*$AD$59*Y69,IF(V69="Attiecināt uz reizi",U69*W69*Y69,IF(V69="Attiecināt uz mēnesi","N/A",""))),""),"")</f>
        <v/>
      </c>
      <c r="AE69" s="176" t="str">
        <f t="shared" si="5"/>
        <v/>
      </c>
      <c r="AF69" s="41"/>
      <c r="AG69" s="41"/>
      <c r="AH69" s="41"/>
    </row>
    <row r="70" spans="1:50" ht="15.5" outlineLevel="1" x14ac:dyDescent="0.35">
      <c r="A70" s="41"/>
      <c r="B70" s="110">
        <v>9</v>
      </c>
      <c r="C70" s="184"/>
      <c r="D70" s="185"/>
      <c r="E70" s="186"/>
      <c r="F70" s="32" t="str">
        <f t="shared" si="6"/>
        <v/>
      </c>
      <c r="G70" s="186"/>
      <c r="H70" s="32" t="str">
        <f t="shared" si="1"/>
        <v/>
      </c>
      <c r="I70" s="186"/>
      <c r="J70" s="32" t="str">
        <f>IFERROR(ROUND(IF(I70="Jā",$D$25/'Vispārīgā informācija'!$F$40,""),2),"")</f>
        <v/>
      </c>
      <c r="K70" s="186"/>
      <c r="L70" s="32" t="str">
        <f>IFERROR(ROUND(IF(K70="Jā",$D$26/'Vispārīgā informācija'!$F$40,""),2),"")</f>
        <v/>
      </c>
      <c r="M70" s="186"/>
      <c r="N70" s="32" t="str">
        <f>IFERROR(ROUND(IF(M70="Jā",$D$27/'Vispārīgā informācija'!$F$40,""),2),"")</f>
        <v/>
      </c>
      <c r="O70" s="186"/>
      <c r="P70" s="32" t="str">
        <f t="shared" si="2"/>
        <v/>
      </c>
      <c r="Q70" s="186"/>
      <c r="R70" s="32" t="str">
        <f t="shared" si="3"/>
        <v/>
      </c>
      <c r="S70" s="186"/>
      <c r="T70" s="32" t="str">
        <f t="shared" si="4"/>
        <v/>
      </c>
      <c r="U70" s="52">
        <f t="shared" si="7"/>
        <v>0</v>
      </c>
      <c r="V70" s="190"/>
      <c r="W70" s="191"/>
      <c r="X70" s="192"/>
      <c r="Y70" s="193"/>
      <c r="Z70" s="310" t="str">
        <f>IF('Cenas aprēķins'!$E$22="Jā",IFERROR(IF(V70="Attiecināt uz stundām",U70*Y70,IF(V70="Attiecināt uz mēnesi",U70*Y70,IF(V70="Attiecināt uz reizi","N/A",""))),""),"")</f>
        <v/>
      </c>
      <c r="AA70" s="311" t="str">
        <f>IF('Cenas aprēķins'!$F$22="Jā",IFERROR(IF(V70="Attiecināt uz stundām",U70*Y70*$AA$59,IF(V70="Attiecināt uz reizi","N/A",IF(V70="Attiecināt uz mēnesi",U70*Y70*$AC$59/'Vispārīgā informācija'!$E$41/8*$AA$59,""))),""),"")</f>
        <v/>
      </c>
      <c r="AB70" s="312" t="str">
        <f>IF('Cenas aprēķins'!$G$22="Jā",IFERROR(IF(V70="Attiecināt uz mēnesi",U70*Y70*$AC$59/'Vispārīgā informācija'!$E$41,IF('Atlīdzības izmaksas'!V70="Attiecināt uz reizi","N/A",IF('Atlīdzības izmaksas'!V70="Attiecināt uz stundām",'Atlīdzības izmaksas'!U70*'Atlīdzības izmaksas'!Y70*'Atlīdzības izmaksas'!$AB$59,""))),""),"")</f>
        <v/>
      </c>
      <c r="AC70" s="313" t="str">
        <f>IF('Cenas aprēķins'!$H$22="Jā",IFERROR(IF(V70="Attiecināt uz stundām",U70*Y70*$AC$59,IF(V70="Attiecināt uz mēnesi",U70*Y70*$AC$59,IF(V70="Attiecināt uz reizi",U70*W70*X70*Y70,""))),""),"")</f>
        <v/>
      </c>
      <c r="AD70" s="310" t="str">
        <f>IF('Cenas aprēķins'!$I$22="Jā",IFERROR(IF(V70="Attiecināt uz stundām",U70*$AD$59*Y70,IF(V70="Attiecināt uz reizi",U70*W70*Y70,IF(V70="Attiecināt uz mēnesi","N/A",""))),""),"")</f>
        <v/>
      </c>
      <c r="AE70" s="176" t="str">
        <f t="shared" si="5"/>
        <v/>
      </c>
      <c r="AF70" s="41"/>
      <c r="AG70" s="41"/>
      <c r="AH70" s="41"/>
    </row>
    <row r="71" spans="1:50" ht="15.5" outlineLevel="1" x14ac:dyDescent="0.35">
      <c r="A71" s="41"/>
      <c r="B71" s="110">
        <v>10</v>
      </c>
      <c r="C71" s="184"/>
      <c r="D71" s="185"/>
      <c r="E71" s="186"/>
      <c r="F71" s="32" t="str">
        <f t="shared" si="6"/>
        <v/>
      </c>
      <c r="G71" s="186"/>
      <c r="H71" s="32" t="str">
        <f t="shared" si="1"/>
        <v/>
      </c>
      <c r="I71" s="186"/>
      <c r="J71" s="32" t="str">
        <f>IFERROR(ROUND(IF(I71="Jā",$D$25/'Vispārīgā informācija'!$F$40,""),2),"")</f>
        <v/>
      </c>
      <c r="K71" s="186"/>
      <c r="L71" s="32" t="str">
        <f>IFERROR(ROUND(IF(K71="Jā",$D$26/'Vispārīgā informācija'!$F$40,""),2),"")</f>
        <v/>
      </c>
      <c r="M71" s="186"/>
      <c r="N71" s="32" t="str">
        <f>IFERROR(ROUND(IF(M71="Jā",$D$27/'Vispārīgā informācija'!$F$40,""),2),"")</f>
        <v/>
      </c>
      <c r="O71" s="186"/>
      <c r="P71" s="32" t="str">
        <f t="shared" si="2"/>
        <v/>
      </c>
      <c r="Q71" s="186"/>
      <c r="R71" s="32" t="str">
        <f t="shared" si="3"/>
        <v/>
      </c>
      <c r="S71" s="186"/>
      <c r="T71" s="32" t="str">
        <f t="shared" si="4"/>
        <v/>
      </c>
      <c r="U71" s="52">
        <f t="shared" si="7"/>
        <v>0</v>
      </c>
      <c r="V71" s="190"/>
      <c r="W71" s="191"/>
      <c r="X71" s="192"/>
      <c r="Y71" s="193"/>
      <c r="Z71" s="310" t="str">
        <f>IF('Cenas aprēķins'!$E$22="Jā",IFERROR(IF(V71="Attiecināt uz stundām",U71*Y71,IF(V71="Attiecināt uz mēnesi",U71*Y71,IF(V71="Attiecināt uz reizi","N/A",""))),""),"")</f>
        <v/>
      </c>
      <c r="AA71" s="311" t="str">
        <f>IF('Cenas aprēķins'!$F$22="Jā",IFERROR(IF(V71="Attiecināt uz stundām",U71*Y71*$AA$59,IF(V71="Attiecināt uz reizi","N/A",IF(V71="Attiecināt uz mēnesi",U71*Y71*$AC$59/'Vispārīgā informācija'!$E$41/8*$AA$59,""))),""),"")</f>
        <v/>
      </c>
      <c r="AB71" s="312" t="str">
        <f>IF('Cenas aprēķins'!$G$22="Jā",IFERROR(IF(V71="Attiecināt uz mēnesi",U71*Y71*$AC$59/'Vispārīgā informācija'!$E$41,IF('Atlīdzības izmaksas'!V71="Attiecināt uz reizi","N/A",IF('Atlīdzības izmaksas'!V71="Attiecināt uz stundām",'Atlīdzības izmaksas'!U71*'Atlīdzības izmaksas'!Y71*'Atlīdzības izmaksas'!$AB$59,""))),""),"")</f>
        <v/>
      </c>
      <c r="AC71" s="313" t="str">
        <f>IF('Cenas aprēķins'!$H$22="Jā",IFERROR(IF(V71="Attiecināt uz stundām",U71*Y71*$AC$59,IF(V71="Attiecināt uz mēnesi",U71*Y71*$AC$59,IF(V71="Attiecināt uz reizi",U71*W71*X71*Y71,""))),""),"")</f>
        <v/>
      </c>
      <c r="AD71" s="310" t="str">
        <f>IF('Cenas aprēķins'!$I$22="Jā",IFERROR(IF(V71="Attiecināt uz stundām",U71*$AD$59*Y71,IF(V71="Attiecināt uz reizi",U71*W71*Y71,IF(V71="Attiecināt uz mēnesi","N/A",""))),""),"")</f>
        <v/>
      </c>
      <c r="AE71" s="176" t="str">
        <f t="shared" si="5"/>
        <v/>
      </c>
      <c r="AF71" s="41"/>
      <c r="AG71" s="41"/>
      <c r="AH71" s="41"/>
    </row>
    <row r="72" spans="1:50" ht="15.5" outlineLevel="2" x14ac:dyDescent="0.35">
      <c r="A72" s="41"/>
      <c r="B72" s="110">
        <v>11</v>
      </c>
      <c r="C72" s="184"/>
      <c r="D72" s="185"/>
      <c r="E72" s="186"/>
      <c r="F72" s="32" t="str">
        <f t="shared" si="6"/>
        <v/>
      </c>
      <c r="G72" s="186"/>
      <c r="H72" s="32" t="str">
        <f t="shared" si="1"/>
        <v/>
      </c>
      <c r="I72" s="186"/>
      <c r="J72" s="32" t="str">
        <f>IFERROR(ROUND(IF(I72="Jā",$D$25/'Vispārīgā informācija'!$F$40,""),2),"")</f>
        <v/>
      </c>
      <c r="K72" s="186"/>
      <c r="L72" s="32" t="str">
        <f>IFERROR(ROUND(IF(K72="Jā",$D$26/'Vispārīgā informācija'!$F$40,""),2),"")</f>
        <v/>
      </c>
      <c r="M72" s="186"/>
      <c r="N72" s="32" t="str">
        <f>IFERROR(ROUND(IF(M72="Jā",$D$27/'Vispārīgā informācija'!$F$40,""),2),"")</f>
        <v/>
      </c>
      <c r="O72" s="186"/>
      <c r="P72" s="32" t="str">
        <f t="shared" si="2"/>
        <v/>
      </c>
      <c r="Q72" s="186"/>
      <c r="R72" s="32" t="str">
        <f t="shared" si="3"/>
        <v/>
      </c>
      <c r="S72" s="186"/>
      <c r="T72" s="32" t="str">
        <f t="shared" si="4"/>
        <v/>
      </c>
      <c r="U72" s="52">
        <f t="shared" si="7"/>
        <v>0</v>
      </c>
      <c r="V72" s="190"/>
      <c r="W72" s="191"/>
      <c r="X72" s="192"/>
      <c r="Y72" s="193"/>
      <c r="Z72" s="310" t="str">
        <f>IF('Cenas aprēķins'!$E$22="Jā",IFERROR(IF(V72="Attiecināt uz stundām",U72*Y72,IF(V72="Attiecināt uz mēnesi",U72*Y72,IF(V72="Attiecināt uz reizi","N/A",""))),""),"")</f>
        <v/>
      </c>
      <c r="AA72" s="311" t="str">
        <f>IF('Cenas aprēķins'!$F$22="Jā",IFERROR(IF(V72="Attiecināt uz stundām",U72*Y72*$AA$59,IF(V72="Attiecināt uz reizi","N/A",IF(V72="Attiecināt uz mēnesi",U72*Y72*$AC$59/'Vispārīgā informācija'!$E$41/8*$AA$59,""))),""),"")</f>
        <v/>
      </c>
      <c r="AB72" s="312" t="str">
        <f>IF('Cenas aprēķins'!$G$22="Jā",IFERROR(IF(V72="Attiecināt uz mēnesi",U72*Y72*$AC$59/'Vispārīgā informācija'!$E$41,IF('Atlīdzības izmaksas'!V72="Attiecināt uz reizi","N/A",IF('Atlīdzības izmaksas'!V72="Attiecināt uz stundām",'Atlīdzības izmaksas'!U72*'Atlīdzības izmaksas'!Y72*'Atlīdzības izmaksas'!$AB$59,""))),""),"")</f>
        <v/>
      </c>
      <c r="AC72" s="313" t="str">
        <f>IF('Cenas aprēķins'!$H$22="Jā",IFERROR(IF(V72="Attiecināt uz stundām",U72*Y72*$AC$59,IF(V72="Attiecināt uz mēnesi",U72*Y72*$AC$59,IF(V72="Attiecināt uz reizi",U72*W72*X72*Y72,""))),""),"")</f>
        <v/>
      </c>
      <c r="AD72" s="310" t="str">
        <f>IF('Cenas aprēķins'!$I$22="Jā",IFERROR(IF(V72="Attiecināt uz stundām",U72*$AD$59*Y72,IF(V72="Attiecināt uz reizi",U72*W72*Y72,IF(V72="Attiecināt uz mēnesi","N/A",""))),""),"")</f>
        <v/>
      </c>
      <c r="AE72" s="176" t="str">
        <f t="shared" si="5"/>
        <v/>
      </c>
      <c r="AF72" s="41"/>
      <c r="AG72" s="41"/>
      <c r="AH72" s="41"/>
    </row>
    <row r="73" spans="1:50" ht="15.5" outlineLevel="2" x14ac:dyDescent="0.35">
      <c r="A73" s="41"/>
      <c r="B73" s="110">
        <v>12</v>
      </c>
      <c r="C73" s="184"/>
      <c r="D73" s="185"/>
      <c r="E73" s="186"/>
      <c r="F73" s="32" t="str">
        <f t="shared" si="6"/>
        <v/>
      </c>
      <c r="G73" s="186"/>
      <c r="H73" s="32" t="str">
        <f t="shared" si="1"/>
        <v/>
      </c>
      <c r="I73" s="186"/>
      <c r="J73" s="32" t="str">
        <f>IFERROR(ROUND(IF(I73="Jā",$D$25/'Vispārīgā informācija'!$F$40,""),2),"")</f>
        <v/>
      </c>
      <c r="K73" s="186"/>
      <c r="L73" s="32" t="str">
        <f>IFERROR(ROUND(IF(K73="Jā",$D$26/'Vispārīgā informācija'!$F$40,""),2),"")</f>
        <v/>
      </c>
      <c r="M73" s="186"/>
      <c r="N73" s="32" t="str">
        <f>IFERROR(ROUND(IF(M73="Jā",$D$27/'Vispārīgā informācija'!$F$40,""),2),"")</f>
        <v/>
      </c>
      <c r="O73" s="186"/>
      <c r="P73" s="32" t="str">
        <f t="shared" si="2"/>
        <v/>
      </c>
      <c r="Q73" s="186"/>
      <c r="R73" s="32" t="str">
        <f t="shared" si="3"/>
        <v/>
      </c>
      <c r="S73" s="186"/>
      <c r="T73" s="32" t="str">
        <f t="shared" si="4"/>
        <v/>
      </c>
      <c r="U73" s="52">
        <f t="shared" si="7"/>
        <v>0</v>
      </c>
      <c r="V73" s="190"/>
      <c r="W73" s="191"/>
      <c r="X73" s="192"/>
      <c r="Y73" s="193"/>
      <c r="Z73" s="310" t="str">
        <f>IF('Cenas aprēķins'!$E$22="Jā",IFERROR(IF(V73="Attiecināt uz stundām",U73*Y73,IF(V73="Attiecināt uz mēnesi",U73*Y73,IF(V73="Attiecināt uz reizi","N/A",""))),""),"")</f>
        <v/>
      </c>
      <c r="AA73" s="311" t="str">
        <f>IF('Cenas aprēķins'!$F$22="Jā",IFERROR(IF(V73="Attiecināt uz stundām",U73*Y73*$AA$59,IF(V73="Attiecināt uz reizi","N/A",IF(V73="Attiecināt uz mēnesi",U73*Y73*$AC$59/'Vispārīgā informācija'!$E$41/8*$AA$59,""))),""),"")</f>
        <v/>
      </c>
      <c r="AB73" s="312" t="str">
        <f>IF('Cenas aprēķins'!$G$22="Jā",IFERROR(IF(V73="Attiecināt uz mēnesi",U73*Y73*$AC$59/'Vispārīgā informācija'!$E$41,IF('Atlīdzības izmaksas'!V73="Attiecināt uz reizi","N/A",IF('Atlīdzības izmaksas'!V73="Attiecināt uz stundām",'Atlīdzības izmaksas'!U73*'Atlīdzības izmaksas'!Y73*'Atlīdzības izmaksas'!$AB$59,""))),""),"")</f>
        <v/>
      </c>
      <c r="AC73" s="313" t="str">
        <f>IF('Cenas aprēķins'!$H$22="Jā",IFERROR(IF(V73="Attiecināt uz stundām",U73*Y73*$AC$59,IF(V73="Attiecināt uz mēnesi",U73*Y73*$AC$59,IF(V73="Attiecināt uz reizi",U73*W73*X73*Y73,""))),""),"")</f>
        <v/>
      </c>
      <c r="AD73" s="310" t="str">
        <f>IF('Cenas aprēķins'!$I$22="Jā",IFERROR(IF(V73="Attiecināt uz stundām",U73*$AD$59*Y73,IF(V73="Attiecināt uz reizi",U73*W73*Y73,IF(V73="Attiecināt uz mēnesi","N/A",""))),""),"")</f>
        <v/>
      </c>
      <c r="AE73" s="176" t="str">
        <f t="shared" si="5"/>
        <v/>
      </c>
      <c r="AF73" s="41"/>
      <c r="AG73" s="41"/>
      <c r="AH73" s="41"/>
    </row>
    <row r="74" spans="1:50" ht="15.5" outlineLevel="2" x14ac:dyDescent="0.35">
      <c r="A74" s="41"/>
      <c r="B74" s="110">
        <v>13</v>
      </c>
      <c r="C74" s="184"/>
      <c r="D74" s="185"/>
      <c r="E74" s="186"/>
      <c r="F74" s="32" t="str">
        <f t="shared" si="6"/>
        <v/>
      </c>
      <c r="G74" s="186"/>
      <c r="H74" s="32" t="str">
        <f t="shared" si="1"/>
        <v/>
      </c>
      <c r="I74" s="186"/>
      <c r="J74" s="32" t="str">
        <f>IFERROR(ROUND(IF(I74="Jā",$D$25/'Vispārīgā informācija'!$F$40,""),2),"")</f>
        <v/>
      </c>
      <c r="K74" s="186"/>
      <c r="L74" s="32" t="str">
        <f>IFERROR(ROUND(IF(K74="Jā",$D$26/'Vispārīgā informācija'!$F$40,""),2),"")</f>
        <v/>
      </c>
      <c r="M74" s="186"/>
      <c r="N74" s="32" t="str">
        <f>IFERROR(ROUND(IF(M74="Jā",$D$27/'Vispārīgā informācija'!$F$40,""),2),"")</f>
        <v/>
      </c>
      <c r="O74" s="186"/>
      <c r="P74" s="32" t="str">
        <f t="shared" si="2"/>
        <v/>
      </c>
      <c r="Q74" s="186"/>
      <c r="R74" s="32" t="str">
        <f t="shared" si="3"/>
        <v/>
      </c>
      <c r="S74" s="186"/>
      <c r="T74" s="32" t="str">
        <f t="shared" si="4"/>
        <v/>
      </c>
      <c r="U74" s="52">
        <f t="shared" si="7"/>
        <v>0</v>
      </c>
      <c r="V74" s="190"/>
      <c r="W74" s="191"/>
      <c r="X74" s="192"/>
      <c r="Y74" s="193"/>
      <c r="Z74" s="310" t="str">
        <f>IF('Cenas aprēķins'!$E$22="Jā",IFERROR(IF(V74="Attiecināt uz stundām",U74*Y74,IF(V74="Attiecināt uz mēnesi",U74*Y74,IF(V74="Attiecināt uz reizi","N/A",""))),""),"")</f>
        <v/>
      </c>
      <c r="AA74" s="311" t="str">
        <f>IF('Cenas aprēķins'!$F$22="Jā",IFERROR(IF(V74="Attiecināt uz stundām",U74*Y74*$AA$59,IF(V74="Attiecināt uz reizi","N/A",IF(V74="Attiecināt uz mēnesi",U74*Y74*$AC$59/'Vispārīgā informācija'!$E$41/8*$AA$59,""))),""),"")</f>
        <v/>
      </c>
      <c r="AB74" s="312" t="str">
        <f>IF('Cenas aprēķins'!$G$22="Jā",IFERROR(IF(V74="Attiecināt uz mēnesi",U74*Y74*$AC$59/'Vispārīgā informācija'!$E$41,IF('Atlīdzības izmaksas'!V74="Attiecināt uz reizi","N/A",IF('Atlīdzības izmaksas'!V74="Attiecināt uz stundām",'Atlīdzības izmaksas'!U74*'Atlīdzības izmaksas'!Y74*'Atlīdzības izmaksas'!$AB$59,""))),""),"")</f>
        <v/>
      </c>
      <c r="AC74" s="313" t="str">
        <f>IF('Cenas aprēķins'!$H$22="Jā",IFERROR(IF(V74="Attiecināt uz stundām",U74*Y74*$AC$59,IF(V74="Attiecināt uz mēnesi",U74*Y74*$AC$59,IF(V74="Attiecināt uz reizi",U74*W74*X74*Y74,""))),""),"")</f>
        <v/>
      </c>
      <c r="AD74" s="310" t="str">
        <f>IF('Cenas aprēķins'!$I$22="Jā",IFERROR(IF(V74="Attiecināt uz stundām",U74*$AD$59*Y74,IF(V74="Attiecināt uz reizi",U74*W74*Y74,IF(V74="Attiecināt uz mēnesi","N/A",""))),""),"")</f>
        <v/>
      </c>
      <c r="AE74" s="176" t="str">
        <f t="shared" si="5"/>
        <v/>
      </c>
      <c r="AF74" s="41"/>
      <c r="AG74" s="41"/>
      <c r="AH74" s="41"/>
    </row>
    <row r="75" spans="1:50" ht="15.5" outlineLevel="2" x14ac:dyDescent="0.35">
      <c r="A75" s="41"/>
      <c r="B75" s="110">
        <v>14</v>
      </c>
      <c r="C75" s="184"/>
      <c r="D75" s="185"/>
      <c r="E75" s="186"/>
      <c r="F75" s="32" t="str">
        <f t="shared" si="6"/>
        <v/>
      </c>
      <c r="G75" s="186"/>
      <c r="H75" s="32" t="str">
        <f t="shared" si="1"/>
        <v/>
      </c>
      <c r="I75" s="186"/>
      <c r="J75" s="32" t="str">
        <f>IFERROR(ROUND(IF(I75="Jā",$D$25/'Vispārīgā informācija'!$F$40,""),2),"")</f>
        <v/>
      </c>
      <c r="K75" s="186"/>
      <c r="L75" s="32" t="str">
        <f>IFERROR(ROUND(IF(K75="Jā",$D$26/'Vispārīgā informācija'!$F$40,""),2),"")</f>
        <v/>
      </c>
      <c r="M75" s="186"/>
      <c r="N75" s="32" t="str">
        <f>IFERROR(ROUND(IF(M75="Jā",$D$27/'Vispārīgā informācija'!$F$40,""),2),"")</f>
        <v/>
      </c>
      <c r="O75" s="186"/>
      <c r="P75" s="32" t="str">
        <f t="shared" si="2"/>
        <v/>
      </c>
      <c r="Q75" s="186"/>
      <c r="R75" s="32" t="str">
        <f t="shared" si="3"/>
        <v/>
      </c>
      <c r="S75" s="186"/>
      <c r="T75" s="32" t="str">
        <f t="shared" si="4"/>
        <v/>
      </c>
      <c r="U75" s="52">
        <f t="shared" si="7"/>
        <v>0</v>
      </c>
      <c r="V75" s="190"/>
      <c r="W75" s="191"/>
      <c r="X75" s="192"/>
      <c r="Y75" s="193"/>
      <c r="Z75" s="310" t="str">
        <f>IF('Cenas aprēķins'!$E$22="Jā",IFERROR(IF(V75="Attiecināt uz stundām",U75*Y75,IF(V75="Attiecināt uz mēnesi",U75*Y75,IF(V75="Attiecināt uz reizi","N/A",""))),""),"")</f>
        <v/>
      </c>
      <c r="AA75" s="311" t="str">
        <f>IF('Cenas aprēķins'!$F$22="Jā",IFERROR(IF(V75="Attiecināt uz stundām",U75*Y75*$AA$59,IF(V75="Attiecināt uz reizi","N/A",IF(V75="Attiecināt uz mēnesi",U75*Y75*$AC$59/'Vispārīgā informācija'!$E$41/8*$AA$59,""))),""),"")</f>
        <v/>
      </c>
      <c r="AB75" s="312" t="str">
        <f>IF('Cenas aprēķins'!$G$22="Jā",IFERROR(IF(V75="Attiecināt uz mēnesi",U75*Y75*$AC$59/'Vispārīgā informācija'!$E$41,IF('Atlīdzības izmaksas'!V75="Attiecināt uz reizi","N/A",IF('Atlīdzības izmaksas'!V75="Attiecināt uz stundām",'Atlīdzības izmaksas'!U75*'Atlīdzības izmaksas'!Y75*'Atlīdzības izmaksas'!$AB$59,""))),""),"")</f>
        <v/>
      </c>
      <c r="AC75" s="313" t="str">
        <f>IF('Cenas aprēķins'!$H$22="Jā",IFERROR(IF(V75="Attiecināt uz stundām",U75*Y75*$AC$59,IF(V75="Attiecināt uz mēnesi",U75*Y75*$AC$59,IF(V75="Attiecināt uz reizi",U75*W75*X75*Y75,""))),""),"")</f>
        <v/>
      </c>
      <c r="AD75" s="310" t="str">
        <f>IF('Cenas aprēķins'!$I$22="Jā",IFERROR(IF(V75="Attiecināt uz stundām",U75*$AD$59*Y75,IF(V75="Attiecināt uz reizi",U75*W75*Y75,IF(V75="Attiecināt uz mēnesi","N/A",""))),""),"")</f>
        <v/>
      </c>
      <c r="AE75" s="176" t="str">
        <f t="shared" si="5"/>
        <v/>
      </c>
      <c r="AF75" s="41"/>
      <c r="AG75" s="41"/>
      <c r="AH75" s="41"/>
    </row>
    <row r="76" spans="1:50" ht="15.5" outlineLevel="2" x14ac:dyDescent="0.35">
      <c r="A76" s="41"/>
      <c r="B76" s="110">
        <v>15</v>
      </c>
      <c r="C76" s="184"/>
      <c r="D76" s="185"/>
      <c r="E76" s="186"/>
      <c r="F76" s="32" t="str">
        <f t="shared" si="6"/>
        <v/>
      </c>
      <c r="G76" s="186"/>
      <c r="H76" s="32" t="str">
        <f t="shared" si="1"/>
        <v/>
      </c>
      <c r="I76" s="186"/>
      <c r="J76" s="32" t="str">
        <f>IFERROR(ROUND(IF(I76="Jā",$D$25/'Vispārīgā informācija'!$F$40,""),2),"")</f>
        <v/>
      </c>
      <c r="K76" s="186"/>
      <c r="L76" s="32" t="str">
        <f>IFERROR(ROUND(IF(K76="Jā",$D$26/'Vispārīgā informācija'!$F$40,""),2),"")</f>
        <v/>
      </c>
      <c r="M76" s="186"/>
      <c r="N76" s="32" t="str">
        <f>IFERROR(ROUND(IF(M76="Jā",$D$27/'Vispārīgā informācija'!$F$40,""),2),"")</f>
        <v/>
      </c>
      <c r="O76" s="186"/>
      <c r="P76" s="32" t="str">
        <f t="shared" si="2"/>
        <v/>
      </c>
      <c r="Q76" s="186"/>
      <c r="R76" s="32" t="str">
        <f t="shared" si="3"/>
        <v/>
      </c>
      <c r="S76" s="186"/>
      <c r="T76" s="32" t="str">
        <f t="shared" si="4"/>
        <v/>
      </c>
      <c r="U76" s="52">
        <f t="shared" si="7"/>
        <v>0</v>
      </c>
      <c r="V76" s="190"/>
      <c r="W76" s="191"/>
      <c r="X76" s="192"/>
      <c r="Y76" s="193"/>
      <c r="Z76" s="310" t="str">
        <f>IF('Cenas aprēķins'!$E$22="Jā",IFERROR(IF(V76="Attiecināt uz stundām",U76*Y76,IF(V76="Attiecināt uz mēnesi",U76*Y76,IF(V76="Attiecināt uz reizi","N/A",""))),""),"")</f>
        <v/>
      </c>
      <c r="AA76" s="311" t="str">
        <f>IF('Cenas aprēķins'!$F$22="Jā",IFERROR(IF(V76="Attiecināt uz stundām",U76*Y76*$AA$59,IF(V76="Attiecināt uz reizi","N/A",IF(V76="Attiecināt uz mēnesi",U76*Y76*$AC$59/'Vispārīgā informācija'!$E$41/8*$AA$59,""))),""),"")</f>
        <v/>
      </c>
      <c r="AB76" s="312" t="str">
        <f>IF('Cenas aprēķins'!$G$22="Jā",IFERROR(IF(V76="Attiecināt uz mēnesi",U76*Y76*$AC$59/'Vispārīgā informācija'!$E$41,IF('Atlīdzības izmaksas'!V76="Attiecināt uz reizi","N/A",IF('Atlīdzības izmaksas'!V76="Attiecināt uz stundām",'Atlīdzības izmaksas'!U76*'Atlīdzības izmaksas'!Y76*'Atlīdzības izmaksas'!$AB$59,""))),""),"")</f>
        <v/>
      </c>
      <c r="AC76" s="313" t="str">
        <f>IF('Cenas aprēķins'!$H$22="Jā",IFERROR(IF(V76="Attiecināt uz stundām",U76*Y76*$AC$59,IF(V76="Attiecināt uz mēnesi",U76*Y76*$AC$59,IF(V76="Attiecināt uz reizi",U76*W76*X76*Y76,""))),""),"")</f>
        <v/>
      </c>
      <c r="AD76" s="310" t="str">
        <f>IF('Cenas aprēķins'!$I$22="Jā",IFERROR(IF(V76="Attiecināt uz stundām",U76*$AD$59*Y76,IF(V76="Attiecināt uz reizi",U76*W76*Y76,IF(V76="Attiecināt uz mēnesi","N/A",""))),""),"")</f>
        <v/>
      </c>
      <c r="AE76" s="176" t="str">
        <f t="shared" si="5"/>
        <v/>
      </c>
      <c r="AF76" s="41"/>
      <c r="AG76" s="41"/>
      <c r="AH76" s="41"/>
    </row>
    <row r="77" spans="1:50" ht="15.5" outlineLevel="2" x14ac:dyDescent="0.35">
      <c r="A77" s="41"/>
      <c r="B77" s="110">
        <v>16</v>
      </c>
      <c r="C77" s="184"/>
      <c r="D77" s="185"/>
      <c r="E77" s="186"/>
      <c r="F77" s="32" t="str">
        <f t="shared" si="6"/>
        <v/>
      </c>
      <c r="G77" s="186"/>
      <c r="H77" s="32" t="str">
        <f t="shared" si="1"/>
        <v/>
      </c>
      <c r="I77" s="186"/>
      <c r="J77" s="32" t="str">
        <f>IFERROR(ROUND(IF(I77="Jā",$D$25/'Vispārīgā informācija'!$F$40,""),2),"")</f>
        <v/>
      </c>
      <c r="K77" s="186"/>
      <c r="L77" s="32" t="str">
        <f>IFERROR(ROUND(IF(K77="Jā",$D$26/'Vispārīgā informācija'!$F$40,""),2),"")</f>
        <v/>
      </c>
      <c r="M77" s="186"/>
      <c r="N77" s="32" t="str">
        <f>IFERROR(ROUND(IF(M77="Jā",$D$27/'Vispārīgā informācija'!$F$40,""),2),"")</f>
        <v/>
      </c>
      <c r="O77" s="186"/>
      <c r="P77" s="32" t="str">
        <f t="shared" si="2"/>
        <v/>
      </c>
      <c r="Q77" s="186"/>
      <c r="R77" s="32" t="str">
        <f t="shared" si="3"/>
        <v/>
      </c>
      <c r="S77" s="186"/>
      <c r="T77" s="32" t="str">
        <f t="shared" si="4"/>
        <v/>
      </c>
      <c r="U77" s="52">
        <f t="shared" si="7"/>
        <v>0</v>
      </c>
      <c r="V77" s="190"/>
      <c r="W77" s="191"/>
      <c r="X77" s="192"/>
      <c r="Y77" s="193"/>
      <c r="Z77" s="310" t="str">
        <f>IF('Cenas aprēķins'!$E$22="Jā",IFERROR(IF(V77="Attiecināt uz stundām",U77*Y77,IF(V77="Attiecināt uz mēnesi",U77*Y77,IF(V77="Attiecināt uz reizi","N/A",""))),""),"")</f>
        <v/>
      </c>
      <c r="AA77" s="311" t="str">
        <f>IF('Cenas aprēķins'!$F$22="Jā",IFERROR(IF(V77="Attiecināt uz stundām",U77*Y77*$AA$59,IF(V77="Attiecināt uz reizi","N/A",IF(V77="Attiecināt uz mēnesi",U77*Y77*$AC$59/'Vispārīgā informācija'!$E$41/8*$AA$59,""))),""),"")</f>
        <v/>
      </c>
      <c r="AB77" s="312" t="str">
        <f>IF('Cenas aprēķins'!$G$22="Jā",IFERROR(IF(V77="Attiecināt uz mēnesi",U77*Y77*$AC$59/'Vispārīgā informācija'!$E$41,IF('Atlīdzības izmaksas'!V77="Attiecināt uz reizi","N/A",IF('Atlīdzības izmaksas'!V77="Attiecināt uz stundām",'Atlīdzības izmaksas'!U77*'Atlīdzības izmaksas'!Y77*'Atlīdzības izmaksas'!$AB$59,""))),""),"")</f>
        <v/>
      </c>
      <c r="AC77" s="313" t="str">
        <f>IF('Cenas aprēķins'!$H$22="Jā",IFERROR(IF(V77="Attiecināt uz stundām",U77*Y77*$AC$59,IF(V77="Attiecināt uz mēnesi",U77*Y77*$AC$59,IF(V77="Attiecināt uz reizi",U77*W77*X77*Y77,""))),""),"")</f>
        <v/>
      </c>
      <c r="AD77" s="310" t="str">
        <f>IF('Cenas aprēķins'!$I$22="Jā",IFERROR(IF(V77="Attiecināt uz stundām",U77*$AD$59*Y77,IF(V77="Attiecināt uz reizi",U77*W77*Y77,IF(V77="Attiecināt uz mēnesi","N/A",""))),""),"")</f>
        <v/>
      </c>
      <c r="AE77" s="176" t="str">
        <f t="shared" si="5"/>
        <v/>
      </c>
      <c r="AF77" s="41"/>
      <c r="AG77" s="41"/>
      <c r="AH77" s="41"/>
    </row>
    <row r="78" spans="1:50" ht="15.5" outlineLevel="2" x14ac:dyDescent="0.35">
      <c r="A78" s="41"/>
      <c r="B78" s="110">
        <v>17</v>
      </c>
      <c r="C78" s="184"/>
      <c r="D78" s="185"/>
      <c r="E78" s="186"/>
      <c r="F78" s="32" t="str">
        <f t="shared" si="6"/>
        <v/>
      </c>
      <c r="G78" s="186"/>
      <c r="H78" s="32" t="str">
        <f t="shared" si="1"/>
        <v/>
      </c>
      <c r="I78" s="186"/>
      <c r="J78" s="32" t="str">
        <f>IFERROR(ROUND(IF(I78="Jā",$D$25/'Vispārīgā informācija'!$F$40,""),2),"")</f>
        <v/>
      </c>
      <c r="K78" s="186"/>
      <c r="L78" s="32" t="str">
        <f>IFERROR(ROUND(IF(K78="Jā",$D$26/'Vispārīgā informācija'!$F$40,""),2),"")</f>
        <v/>
      </c>
      <c r="M78" s="186"/>
      <c r="N78" s="32" t="str">
        <f>IFERROR(ROUND(IF(M78="Jā",$D$27/'Vispārīgā informācija'!$F$40,""),2),"")</f>
        <v/>
      </c>
      <c r="O78" s="186"/>
      <c r="P78" s="32" t="str">
        <f t="shared" si="2"/>
        <v/>
      </c>
      <c r="Q78" s="186"/>
      <c r="R78" s="32" t="str">
        <f t="shared" si="3"/>
        <v/>
      </c>
      <c r="S78" s="186"/>
      <c r="T78" s="32" t="str">
        <f t="shared" si="4"/>
        <v/>
      </c>
      <c r="U78" s="52">
        <f t="shared" si="7"/>
        <v>0</v>
      </c>
      <c r="V78" s="190"/>
      <c r="W78" s="191"/>
      <c r="X78" s="192"/>
      <c r="Y78" s="193"/>
      <c r="Z78" s="310" t="str">
        <f>IF('Cenas aprēķins'!$E$22="Jā",IFERROR(IF(V78="Attiecināt uz stundām",U78*Y78,IF(V78="Attiecināt uz mēnesi",U78*Y78,IF(V78="Attiecināt uz reizi","N/A",""))),""),"")</f>
        <v/>
      </c>
      <c r="AA78" s="311" t="str">
        <f>IF('Cenas aprēķins'!$F$22="Jā",IFERROR(IF(V78="Attiecināt uz stundām",U78*Y78*$AA$59,IF(V78="Attiecināt uz reizi","N/A",IF(V78="Attiecināt uz mēnesi",U78*Y78*$AC$59/'Vispārīgā informācija'!$E$41/8*$AA$59,""))),""),"")</f>
        <v/>
      </c>
      <c r="AB78" s="312" t="str">
        <f>IF('Cenas aprēķins'!$G$22="Jā",IFERROR(IF(V78="Attiecināt uz mēnesi",U78*Y78*$AC$59/'Vispārīgā informācija'!$E$41,IF('Atlīdzības izmaksas'!V78="Attiecināt uz reizi","N/A",IF('Atlīdzības izmaksas'!V78="Attiecināt uz stundām",'Atlīdzības izmaksas'!U78*'Atlīdzības izmaksas'!Y78*'Atlīdzības izmaksas'!$AB$59,""))),""),"")</f>
        <v/>
      </c>
      <c r="AC78" s="313" t="str">
        <f>IF('Cenas aprēķins'!$H$22="Jā",IFERROR(IF(V78="Attiecināt uz stundām",U78*Y78*$AC$59,IF(V78="Attiecināt uz mēnesi",U78*Y78*$AC$59,IF(V78="Attiecināt uz reizi",U78*W78*X78*Y78,""))),""),"")</f>
        <v/>
      </c>
      <c r="AD78" s="310" t="str">
        <f>IF('Cenas aprēķins'!$I$22="Jā",IFERROR(IF(V78="Attiecināt uz stundām",U78*$AD$59*Y78,IF(V78="Attiecināt uz reizi",U78*W78*Y78,IF(V78="Attiecināt uz mēnesi","N/A",""))),""),"")</f>
        <v/>
      </c>
      <c r="AE78" s="176" t="str">
        <f t="shared" si="5"/>
        <v/>
      </c>
      <c r="AF78" s="41"/>
      <c r="AG78" s="41"/>
      <c r="AH78" s="41"/>
    </row>
    <row r="79" spans="1:50" ht="15.5" outlineLevel="2" x14ac:dyDescent="0.35">
      <c r="A79" s="41"/>
      <c r="B79" s="110">
        <v>18</v>
      </c>
      <c r="C79" s="184"/>
      <c r="D79" s="185"/>
      <c r="E79" s="186"/>
      <c r="F79" s="32" t="str">
        <f t="shared" si="6"/>
        <v/>
      </c>
      <c r="G79" s="186"/>
      <c r="H79" s="32" t="str">
        <f t="shared" si="1"/>
        <v/>
      </c>
      <c r="I79" s="186"/>
      <c r="J79" s="32" t="str">
        <f>IFERROR(ROUND(IF(I79="Jā",$D$25/'Vispārīgā informācija'!$F$40,""),2),"")</f>
        <v/>
      </c>
      <c r="K79" s="186"/>
      <c r="L79" s="32" t="str">
        <f>IFERROR(ROUND(IF(K79="Jā",$D$26/'Vispārīgā informācija'!$F$40,""),2),"")</f>
        <v/>
      </c>
      <c r="M79" s="186"/>
      <c r="N79" s="32" t="str">
        <f>IFERROR(ROUND(IF(M79="Jā",$D$27/'Vispārīgā informācija'!$F$40,""),2),"")</f>
        <v/>
      </c>
      <c r="O79" s="186"/>
      <c r="P79" s="32" t="str">
        <f t="shared" si="2"/>
        <v/>
      </c>
      <c r="Q79" s="186"/>
      <c r="R79" s="32" t="str">
        <f t="shared" si="3"/>
        <v/>
      </c>
      <c r="S79" s="186"/>
      <c r="T79" s="32" t="str">
        <f t="shared" si="4"/>
        <v/>
      </c>
      <c r="U79" s="52">
        <f t="shared" si="7"/>
        <v>0</v>
      </c>
      <c r="V79" s="190"/>
      <c r="W79" s="191"/>
      <c r="X79" s="192"/>
      <c r="Y79" s="193"/>
      <c r="Z79" s="310" t="str">
        <f>IF('Cenas aprēķins'!$E$22="Jā",IFERROR(IF(V79="Attiecināt uz stundām",U79*Y79,IF(V79="Attiecināt uz mēnesi",U79*Y79,IF(V79="Attiecināt uz reizi","N/A",""))),""),"")</f>
        <v/>
      </c>
      <c r="AA79" s="311" t="str">
        <f>IF('Cenas aprēķins'!$F$22="Jā",IFERROR(IF(V79="Attiecināt uz stundām",U79*Y79*$AA$59,IF(V79="Attiecināt uz reizi","N/A",IF(V79="Attiecināt uz mēnesi",U79*Y79*$AC$59/'Vispārīgā informācija'!$E$41/8*$AA$59,""))),""),"")</f>
        <v/>
      </c>
      <c r="AB79" s="312" t="str">
        <f>IF('Cenas aprēķins'!$G$22="Jā",IFERROR(IF(V79="Attiecināt uz mēnesi",U79*Y79*$AC$59/'Vispārīgā informācija'!$E$41,IF('Atlīdzības izmaksas'!V79="Attiecināt uz reizi","N/A",IF('Atlīdzības izmaksas'!V79="Attiecināt uz stundām",'Atlīdzības izmaksas'!U79*'Atlīdzības izmaksas'!Y79*'Atlīdzības izmaksas'!$AB$59,""))),""),"")</f>
        <v/>
      </c>
      <c r="AC79" s="313" t="str">
        <f>IF('Cenas aprēķins'!$H$22="Jā",IFERROR(IF(V79="Attiecināt uz stundām",U79*Y79*$AC$59,IF(V79="Attiecināt uz mēnesi",U79*Y79*$AC$59,IF(V79="Attiecināt uz reizi",U79*W79*X79*Y79,""))),""),"")</f>
        <v/>
      </c>
      <c r="AD79" s="310" t="str">
        <f>IF('Cenas aprēķins'!$I$22="Jā",IFERROR(IF(V79="Attiecināt uz stundām",U79*$AD$59*Y79,IF(V79="Attiecināt uz reizi",U79*W79*Y79,IF(V79="Attiecināt uz mēnesi","N/A",""))),""),"")</f>
        <v/>
      </c>
      <c r="AE79" s="176" t="str">
        <f t="shared" si="5"/>
        <v/>
      </c>
      <c r="AF79" s="41"/>
      <c r="AG79" s="41"/>
      <c r="AH79" s="41"/>
    </row>
    <row r="80" spans="1:50" ht="15.5" outlineLevel="2" x14ac:dyDescent="0.35">
      <c r="A80" s="41"/>
      <c r="B80" s="110">
        <v>19</v>
      </c>
      <c r="C80" s="184"/>
      <c r="D80" s="185"/>
      <c r="E80" s="186"/>
      <c r="F80" s="32" t="str">
        <f t="shared" si="6"/>
        <v/>
      </c>
      <c r="G80" s="186"/>
      <c r="H80" s="32" t="str">
        <f t="shared" si="1"/>
        <v/>
      </c>
      <c r="I80" s="186"/>
      <c r="J80" s="32" t="str">
        <f>IFERROR(ROUND(IF(I80="Jā",$D$25/'Vispārīgā informācija'!$F$40,""),2),"")</f>
        <v/>
      </c>
      <c r="K80" s="186"/>
      <c r="L80" s="32" t="str">
        <f>IFERROR(ROUND(IF(K80="Jā",$D$26/'Vispārīgā informācija'!$F$40,""),2),"")</f>
        <v/>
      </c>
      <c r="M80" s="186"/>
      <c r="N80" s="32" t="str">
        <f>IFERROR(ROUND(IF(M80="Jā",$D$27/'Vispārīgā informācija'!$F$40,""),2),"")</f>
        <v/>
      </c>
      <c r="O80" s="186"/>
      <c r="P80" s="32" t="str">
        <f t="shared" si="2"/>
        <v/>
      </c>
      <c r="Q80" s="186"/>
      <c r="R80" s="32" t="str">
        <f t="shared" si="3"/>
        <v/>
      </c>
      <c r="S80" s="186"/>
      <c r="T80" s="32" t="str">
        <f t="shared" si="4"/>
        <v/>
      </c>
      <c r="U80" s="52">
        <f t="shared" si="7"/>
        <v>0</v>
      </c>
      <c r="V80" s="190"/>
      <c r="W80" s="191"/>
      <c r="X80" s="192"/>
      <c r="Y80" s="193"/>
      <c r="Z80" s="310" t="str">
        <f>IF('Cenas aprēķins'!$E$22="Jā",IFERROR(IF(V80="Attiecināt uz stundām",U80*Y80,IF(V80="Attiecināt uz mēnesi",U80*Y80,IF(V80="Attiecināt uz reizi","N/A",""))),""),"")</f>
        <v/>
      </c>
      <c r="AA80" s="311" t="str">
        <f>IF('Cenas aprēķins'!$F$22="Jā",IFERROR(IF(V80="Attiecināt uz stundām",U80*Y80*$AA$59,IF(V80="Attiecināt uz reizi","N/A",IF(V80="Attiecināt uz mēnesi",U80*Y80*$AC$59/'Vispārīgā informācija'!$E$41/8*$AA$59,""))),""),"")</f>
        <v/>
      </c>
      <c r="AB80" s="312" t="str">
        <f>IF('Cenas aprēķins'!$G$22="Jā",IFERROR(IF(V80="Attiecināt uz mēnesi",U80*Y80*$AC$59/'Vispārīgā informācija'!$E$41,IF('Atlīdzības izmaksas'!V80="Attiecināt uz reizi","N/A",IF('Atlīdzības izmaksas'!V80="Attiecināt uz stundām",'Atlīdzības izmaksas'!U80*'Atlīdzības izmaksas'!Y80*'Atlīdzības izmaksas'!$AB$59,""))),""),"")</f>
        <v/>
      </c>
      <c r="AC80" s="313" t="str">
        <f>IF('Cenas aprēķins'!$H$22="Jā",IFERROR(IF(V80="Attiecināt uz stundām",U80*Y80*$AC$59,IF(V80="Attiecināt uz mēnesi",U80*Y80*$AC$59,IF(V80="Attiecināt uz reizi",U80*W80*X80*Y80,""))),""),"")</f>
        <v/>
      </c>
      <c r="AD80" s="310" t="str">
        <f>IF('Cenas aprēķins'!$I$22="Jā",IFERROR(IF(V80="Attiecināt uz stundām",U80*$AD$59*Y80,IF(V80="Attiecināt uz reizi",U80*W80*Y80,IF(V80="Attiecināt uz mēnesi","N/A",""))),""),"")</f>
        <v/>
      </c>
      <c r="AE80" s="176" t="str">
        <f t="shared" si="5"/>
        <v/>
      </c>
      <c r="AF80" s="41"/>
      <c r="AG80" s="41"/>
      <c r="AH80" s="41"/>
    </row>
    <row r="81" spans="1:34" ht="15.5" outlineLevel="1" x14ac:dyDescent="0.35">
      <c r="A81" s="41"/>
      <c r="B81" s="110">
        <v>20</v>
      </c>
      <c r="C81" s="184"/>
      <c r="D81" s="185"/>
      <c r="E81" s="186"/>
      <c r="F81" s="32" t="str">
        <f t="shared" si="6"/>
        <v/>
      </c>
      <c r="G81" s="186"/>
      <c r="H81" s="32" t="str">
        <f t="shared" si="1"/>
        <v/>
      </c>
      <c r="I81" s="186"/>
      <c r="J81" s="32" t="str">
        <f>IFERROR(ROUND(IF(I81="Jā",$D$25/'Vispārīgā informācija'!$F$40,""),2),"")</f>
        <v/>
      </c>
      <c r="K81" s="186"/>
      <c r="L81" s="32" t="str">
        <f>IFERROR(ROUND(IF(K81="Jā",$D$26/'Vispārīgā informācija'!$F$40,""),2),"")</f>
        <v/>
      </c>
      <c r="M81" s="186"/>
      <c r="N81" s="32" t="str">
        <f>IFERROR(ROUND(IF(M81="Jā",$D$27/'Vispārīgā informācija'!$F$40,""),2),"")</f>
        <v/>
      </c>
      <c r="O81" s="186"/>
      <c r="P81" s="32" t="str">
        <f t="shared" si="2"/>
        <v/>
      </c>
      <c r="Q81" s="186"/>
      <c r="R81" s="32" t="str">
        <f t="shared" si="3"/>
        <v/>
      </c>
      <c r="S81" s="186"/>
      <c r="T81" s="32" t="str">
        <f t="shared" si="4"/>
        <v/>
      </c>
      <c r="U81" s="52">
        <f t="shared" si="7"/>
        <v>0</v>
      </c>
      <c r="V81" s="190"/>
      <c r="W81" s="191"/>
      <c r="X81" s="192"/>
      <c r="Y81" s="193"/>
      <c r="Z81" s="310" t="str">
        <f>IF('Cenas aprēķins'!$E$22="Jā",IFERROR(IF(V81="Attiecināt uz stundām",U81*Y81,IF(V81="Attiecināt uz mēnesi",U81*Y81,IF(V81="Attiecināt uz reizi","N/A",""))),""),"")</f>
        <v/>
      </c>
      <c r="AA81" s="311" t="str">
        <f>IF('Cenas aprēķins'!$F$22="Jā",IFERROR(IF(V81="Attiecināt uz stundām",U81*Y81*$AA$59,IF(V81="Attiecināt uz reizi","N/A",IF(V81="Attiecināt uz mēnesi",U81*Y81*$AC$59/'Vispārīgā informācija'!$E$41/8*$AA$59,""))),""),"")</f>
        <v/>
      </c>
      <c r="AB81" s="312" t="str">
        <f>IF('Cenas aprēķins'!$G$22="Jā",IFERROR(IF(V81="Attiecināt uz mēnesi",U81*Y81*$AC$59/'Vispārīgā informācija'!$E$41,IF('Atlīdzības izmaksas'!V81="Attiecināt uz reizi","N/A",IF('Atlīdzības izmaksas'!V81="Attiecināt uz stundām",'Atlīdzības izmaksas'!U81*'Atlīdzības izmaksas'!Y81*'Atlīdzības izmaksas'!$AB$59,""))),""),"")</f>
        <v/>
      </c>
      <c r="AC81" s="313" t="str">
        <f>IF('Cenas aprēķins'!$H$22="Jā",IFERROR(IF(V81="Attiecināt uz stundām",U81*Y81*$AC$59,IF(V81="Attiecināt uz mēnesi",U81*Y81*$AC$59,IF(V81="Attiecināt uz reizi",U81*W81*X81*Y81,""))),""),"")</f>
        <v/>
      </c>
      <c r="AD81" s="310" t="str">
        <f>IF('Cenas aprēķins'!$I$22="Jā",IFERROR(IF(V81="Attiecināt uz stundām",U81*$AD$59*Y81,IF(V81="Attiecināt uz reizi",U81*W81*Y81,IF(V81="Attiecināt uz mēnesi","N/A",""))),""),"")</f>
        <v/>
      </c>
      <c r="AE81" s="176" t="str">
        <f t="shared" si="5"/>
        <v/>
      </c>
      <c r="AF81" s="41"/>
      <c r="AG81" s="41"/>
      <c r="AH81" s="41"/>
    </row>
    <row r="82" spans="1:34" ht="15.5" outlineLevel="2" x14ac:dyDescent="0.35">
      <c r="A82" s="41"/>
      <c r="B82" s="110">
        <v>21</v>
      </c>
      <c r="C82" s="184"/>
      <c r="D82" s="185"/>
      <c r="E82" s="186"/>
      <c r="F82" s="32" t="str">
        <f t="shared" si="6"/>
        <v/>
      </c>
      <c r="G82" s="186"/>
      <c r="H82" s="32" t="str">
        <f t="shared" si="1"/>
        <v/>
      </c>
      <c r="I82" s="186"/>
      <c r="J82" s="32" t="str">
        <f>IFERROR(ROUND(IF(I82="Jā",$D$25/'Vispārīgā informācija'!$F$40,""),2),"")</f>
        <v/>
      </c>
      <c r="K82" s="186"/>
      <c r="L82" s="32" t="str">
        <f>IFERROR(ROUND(IF(K82="Jā",$D$26/'Vispārīgā informācija'!$F$40,""),2),"")</f>
        <v/>
      </c>
      <c r="M82" s="186"/>
      <c r="N82" s="32" t="str">
        <f>IFERROR(ROUND(IF(M82="Jā",$D$27/'Vispārīgā informācija'!$F$40,""),2),"")</f>
        <v/>
      </c>
      <c r="O82" s="186"/>
      <c r="P82" s="32" t="str">
        <f t="shared" si="2"/>
        <v/>
      </c>
      <c r="Q82" s="186"/>
      <c r="R82" s="32" t="str">
        <f t="shared" si="3"/>
        <v/>
      </c>
      <c r="S82" s="186"/>
      <c r="T82" s="32" t="str">
        <f t="shared" si="4"/>
        <v/>
      </c>
      <c r="U82" s="52">
        <f t="shared" si="7"/>
        <v>0</v>
      </c>
      <c r="V82" s="190"/>
      <c r="W82" s="191"/>
      <c r="X82" s="192"/>
      <c r="Y82" s="193"/>
      <c r="Z82" s="310" t="str">
        <f>IF('Cenas aprēķins'!$E$22="Jā",IFERROR(IF(V82="Attiecināt uz stundām",U82*Y82,IF(V82="Attiecināt uz mēnesi",U82*Y82,IF(V82="Attiecināt uz reizi","N/A",""))),""),"")</f>
        <v/>
      </c>
      <c r="AA82" s="311" t="str">
        <f>IF('Cenas aprēķins'!$F$22="Jā",IFERROR(IF(V82="Attiecināt uz stundām",U82*Y82*$AA$59,IF(V82="Attiecināt uz reizi","N/A",IF(V82="Attiecināt uz mēnesi",U82*Y82*$AC$59/'Vispārīgā informācija'!$E$41/8*$AA$59,""))),""),"")</f>
        <v/>
      </c>
      <c r="AB82" s="312" t="str">
        <f>IF('Cenas aprēķins'!$G$22="Jā",IFERROR(IF(V82="Attiecināt uz mēnesi",U82*Y82*$AC$59/'Vispārīgā informācija'!$E$41,IF('Atlīdzības izmaksas'!V82="Attiecināt uz reizi","N/A",IF('Atlīdzības izmaksas'!V82="Attiecināt uz stundām",'Atlīdzības izmaksas'!U82*'Atlīdzības izmaksas'!Y82*'Atlīdzības izmaksas'!$AB$59,""))),""),"")</f>
        <v/>
      </c>
      <c r="AC82" s="313" t="str">
        <f>IF('Cenas aprēķins'!$H$22="Jā",IFERROR(IF(V82="Attiecināt uz stundām",U82*Y82*$AC$59,IF(V82="Attiecināt uz mēnesi",U82*Y82*$AC$59,IF(V82="Attiecināt uz reizi",U82*W82*X82*Y82,""))),""),"")</f>
        <v/>
      </c>
      <c r="AD82" s="310" t="str">
        <f>IF('Cenas aprēķins'!$I$22="Jā",IFERROR(IF(V82="Attiecināt uz stundām",U82*$AD$59*Y82,IF(V82="Attiecināt uz reizi",U82*W82*Y82,IF(V82="Attiecināt uz mēnesi","N/A",""))),""),"")</f>
        <v/>
      </c>
      <c r="AE82" s="176" t="str">
        <f t="shared" si="5"/>
        <v/>
      </c>
      <c r="AF82" s="41"/>
      <c r="AG82" s="41"/>
      <c r="AH82" s="41"/>
    </row>
    <row r="83" spans="1:34" ht="15.5" outlineLevel="2" x14ac:dyDescent="0.35">
      <c r="A83" s="41"/>
      <c r="B83" s="110">
        <v>22</v>
      </c>
      <c r="C83" s="184"/>
      <c r="D83" s="185"/>
      <c r="E83" s="186"/>
      <c r="F83" s="32" t="str">
        <f t="shared" si="6"/>
        <v/>
      </c>
      <c r="G83" s="186"/>
      <c r="H83" s="32" t="str">
        <f t="shared" si="1"/>
        <v/>
      </c>
      <c r="I83" s="186"/>
      <c r="J83" s="32" t="str">
        <f>IFERROR(ROUND(IF(I83="Jā",$D$25/'Vispārīgā informācija'!$F$40,""),2),"")</f>
        <v/>
      </c>
      <c r="K83" s="186"/>
      <c r="L83" s="32" t="str">
        <f>IFERROR(ROUND(IF(K83="Jā",$D$26/'Vispārīgā informācija'!$F$40,""),2),"")</f>
        <v/>
      </c>
      <c r="M83" s="186"/>
      <c r="N83" s="32" t="str">
        <f>IFERROR(ROUND(IF(M83="Jā",$D$27/'Vispārīgā informācija'!$F$40,""),2),"")</f>
        <v/>
      </c>
      <c r="O83" s="186"/>
      <c r="P83" s="32" t="str">
        <f t="shared" si="2"/>
        <v/>
      </c>
      <c r="Q83" s="186"/>
      <c r="R83" s="32" t="str">
        <f t="shared" si="3"/>
        <v/>
      </c>
      <c r="S83" s="186"/>
      <c r="T83" s="32" t="str">
        <f t="shared" si="4"/>
        <v/>
      </c>
      <c r="U83" s="52">
        <f t="shared" si="7"/>
        <v>0</v>
      </c>
      <c r="V83" s="190"/>
      <c r="W83" s="191"/>
      <c r="X83" s="192"/>
      <c r="Y83" s="193"/>
      <c r="Z83" s="310" t="str">
        <f>IF('Cenas aprēķins'!$E$22="Jā",IFERROR(IF(V83="Attiecināt uz stundām",U83*Y83,IF(V83="Attiecināt uz mēnesi",U83*Y83,IF(V83="Attiecināt uz reizi","N/A",""))),""),"")</f>
        <v/>
      </c>
      <c r="AA83" s="311" t="str">
        <f>IF('Cenas aprēķins'!$F$22="Jā",IFERROR(IF(V83="Attiecināt uz stundām",U83*Y83*$AA$59,IF(V83="Attiecināt uz reizi","N/A",IF(V83="Attiecināt uz mēnesi",U83*Y83*$AC$59/'Vispārīgā informācija'!$E$41/8*$AA$59,""))),""),"")</f>
        <v/>
      </c>
      <c r="AB83" s="312" t="str">
        <f>IF('Cenas aprēķins'!$G$22="Jā",IFERROR(IF(V83="Attiecināt uz mēnesi",U83*Y83*$AC$59/'Vispārīgā informācija'!$E$41,IF('Atlīdzības izmaksas'!V83="Attiecināt uz reizi","N/A",IF('Atlīdzības izmaksas'!V83="Attiecināt uz stundām",'Atlīdzības izmaksas'!U83*'Atlīdzības izmaksas'!Y83*'Atlīdzības izmaksas'!$AB$59,""))),""),"")</f>
        <v/>
      </c>
      <c r="AC83" s="313" t="str">
        <f>IF('Cenas aprēķins'!$H$22="Jā",IFERROR(IF(V83="Attiecināt uz stundām",U83*Y83*$AC$59,IF(V83="Attiecināt uz mēnesi",U83*Y83*$AC$59,IF(V83="Attiecināt uz reizi",U83*W83*X83*Y83,""))),""),"")</f>
        <v/>
      </c>
      <c r="AD83" s="310" t="str">
        <f>IF('Cenas aprēķins'!$I$22="Jā",IFERROR(IF(V83="Attiecināt uz stundām",U83*$AD$59*Y83,IF(V83="Attiecināt uz reizi",U83*W83*Y83,IF(V83="Attiecināt uz mēnesi","N/A",""))),""),"")</f>
        <v/>
      </c>
      <c r="AE83" s="176" t="str">
        <f t="shared" si="5"/>
        <v/>
      </c>
      <c r="AF83" s="41"/>
      <c r="AG83" s="41"/>
      <c r="AH83" s="41"/>
    </row>
    <row r="84" spans="1:34" ht="15.5" outlineLevel="2" x14ac:dyDescent="0.35">
      <c r="A84" s="41"/>
      <c r="B84" s="110">
        <v>23</v>
      </c>
      <c r="C84" s="184"/>
      <c r="D84" s="185"/>
      <c r="E84" s="186"/>
      <c r="F84" s="32" t="str">
        <f t="shared" si="6"/>
        <v/>
      </c>
      <c r="G84" s="186"/>
      <c r="H84" s="32" t="str">
        <f t="shared" si="1"/>
        <v/>
      </c>
      <c r="I84" s="186"/>
      <c r="J84" s="32" t="str">
        <f>IFERROR(ROUND(IF(I84="Jā",$D$25/'Vispārīgā informācija'!$F$40,""),2),"")</f>
        <v/>
      </c>
      <c r="K84" s="186"/>
      <c r="L84" s="32" t="str">
        <f>IFERROR(ROUND(IF(K84="Jā",$D$26/'Vispārīgā informācija'!$F$40,""),2),"")</f>
        <v/>
      </c>
      <c r="M84" s="186"/>
      <c r="N84" s="32" t="str">
        <f>IFERROR(ROUND(IF(M84="Jā",$D$27/'Vispārīgā informācija'!$F$40,""),2),"")</f>
        <v/>
      </c>
      <c r="O84" s="186"/>
      <c r="P84" s="32" t="str">
        <f t="shared" si="2"/>
        <v/>
      </c>
      <c r="Q84" s="186"/>
      <c r="R84" s="32" t="str">
        <f t="shared" si="3"/>
        <v/>
      </c>
      <c r="S84" s="186"/>
      <c r="T84" s="32" t="str">
        <f t="shared" si="4"/>
        <v/>
      </c>
      <c r="U84" s="52">
        <f t="shared" si="7"/>
        <v>0</v>
      </c>
      <c r="V84" s="190"/>
      <c r="W84" s="191"/>
      <c r="X84" s="192"/>
      <c r="Y84" s="193"/>
      <c r="Z84" s="310" t="str">
        <f>IF('Cenas aprēķins'!$E$22="Jā",IFERROR(IF(V84="Attiecināt uz stundām",U84*Y84,IF(V84="Attiecināt uz mēnesi",U84*Y84,IF(V84="Attiecināt uz reizi","N/A",""))),""),"")</f>
        <v/>
      </c>
      <c r="AA84" s="311" t="str">
        <f>IF('Cenas aprēķins'!$F$22="Jā",IFERROR(IF(V84="Attiecināt uz stundām",U84*Y84*$AA$59,IF(V84="Attiecināt uz reizi","N/A",IF(V84="Attiecināt uz mēnesi",U84*Y84*$AC$59/'Vispārīgā informācija'!$E$41/8*$AA$59,""))),""),"")</f>
        <v/>
      </c>
      <c r="AB84" s="312" t="str">
        <f>IF('Cenas aprēķins'!$G$22="Jā",IFERROR(IF(V84="Attiecināt uz mēnesi",U84*Y84*$AC$59/'Vispārīgā informācija'!$E$41,IF('Atlīdzības izmaksas'!V84="Attiecināt uz reizi","N/A",IF('Atlīdzības izmaksas'!V84="Attiecināt uz stundām",'Atlīdzības izmaksas'!U84*'Atlīdzības izmaksas'!Y84*'Atlīdzības izmaksas'!$AB$59,""))),""),"")</f>
        <v/>
      </c>
      <c r="AC84" s="313" t="str">
        <f>IF('Cenas aprēķins'!$H$22="Jā",IFERROR(IF(V84="Attiecināt uz stundām",U84*Y84*$AC$59,IF(V84="Attiecināt uz mēnesi",U84*Y84*$AC$59,IF(V84="Attiecināt uz reizi",U84*W84*X84*Y84,""))),""),"")</f>
        <v/>
      </c>
      <c r="AD84" s="310" t="str">
        <f>IF('Cenas aprēķins'!$I$22="Jā",IFERROR(IF(V84="Attiecināt uz stundām",U84*$AD$59*Y84,IF(V84="Attiecināt uz reizi",U84*W84*Y84,IF(V84="Attiecināt uz mēnesi","N/A",""))),""),"")</f>
        <v/>
      </c>
      <c r="AE84" s="176" t="str">
        <f t="shared" si="5"/>
        <v/>
      </c>
      <c r="AF84" s="41"/>
      <c r="AG84" s="41"/>
      <c r="AH84" s="41"/>
    </row>
    <row r="85" spans="1:34" ht="15.5" outlineLevel="2" x14ac:dyDescent="0.35">
      <c r="A85" s="41"/>
      <c r="B85" s="110">
        <v>24</v>
      </c>
      <c r="C85" s="184"/>
      <c r="D85" s="185"/>
      <c r="E85" s="186"/>
      <c r="F85" s="32" t="str">
        <f t="shared" si="6"/>
        <v/>
      </c>
      <c r="G85" s="186"/>
      <c r="H85" s="32" t="str">
        <f t="shared" si="1"/>
        <v/>
      </c>
      <c r="I85" s="186"/>
      <c r="J85" s="32" t="str">
        <f>IFERROR(ROUND(IF(I85="Jā",$D$25/'Vispārīgā informācija'!$F$40,""),2),"")</f>
        <v/>
      </c>
      <c r="K85" s="186"/>
      <c r="L85" s="32" t="str">
        <f>IFERROR(ROUND(IF(K85="Jā",$D$26/'Vispārīgā informācija'!$F$40,""),2),"")</f>
        <v/>
      </c>
      <c r="M85" s="186"/>
      <c r="N85" s="32" t="str">
        <f>IFERROR(ROUND(IF(M85="Jā",$D$27/'Vispārīgā informācija'!$F$40,""),2),"")</f>
        <v/>
      </c>
      <c r="O85" s="186"/>
      <c r="P85" s="32" t="str">
        <f t="shared" si="2"/>
        <v/>
      </c>
      <c r="Q85" s="186"/>
      <c r="R85" s="32" t="str">
        <f t="shared" si="3"/>
        <v/>
      </c>
      <c r="S85" s="186"/>
      <c r="T85" s="32" t="str">
        <f t="shared" si="4"/>
        <v/>
      </c>
      <c r="U85" s="52">
        <f t="shared" si="7"/>
        <v>0</v>
      </c>
      <c r="V85" s="190"/>
      <c r="W85" s="191"/>
      <c r="X85" s="192"/>
      <c r="Y85" s="193"/>
      <c r="Z85" s="310" t="str">
        <f>IF('Cenas aprēķins'!$E$22="Jā",IFERROR(IF(V85="Attiecināt uz stundām",U85*Y85,IF(V85="Attiecināt uz mēnesi",U85*Y85,IF(V85="Attiecināt uz reizi","N/A",""))),""),"")</f>
        <v/>
      </c>
      <c r="AA85" s="311" t="str">
        <f>IF('Cenas aprēķins'!$F$22="Jā",IFERROR(IF(V85="Attiecināt uz stundām",U85*Y85*$AA$59,IF(V85="Attiecināt uz reizi","N/A",IF(V85="Attiecināt uz mēnesi",U85*Y85*$AC$59/'Vispārīgā informācija'!$E$41/8*$AA$59,""))),""),"")</f>
        <v/>
      </c>
      <c r="AB85" s="312" t="str">
        <f>IF('Cenas aprēķins'!$G$22="Jā",IFERROR(IF(V85="Attiecināt uz mēnesi",U85*Y85*$AC$59/'Vispārīgā informācija'!$E$41,IF('Atlīdzības izmaksas'!V85="Attiecināt uz reizi","N/A",IF('Atlīdzības izmaksas'!V85="Attiecināt uz stundām",'Atlīdzības izmaksas'!U85*'Atlīdzības izmaksas'!Y85*'Atlīdzības izmaksas'!$AB$59,""))),""),"")</f>
        <v/>
      </c>
      <c r="AC85" s="313" t="str">
        <f>IF('Cenas aprēķins'!$H$22="Jā",IFERROR(IF(V85="Attiecināt uz stundām",U85*Y85*$AC$59,IF(V85="Attiecināt uz mēnesi",U85*Y85*$AC$59,IF(V85="Attiecināt uz reizi",U85*W85*X85*Y85,""))),""),"")</f>
        <v/>
      </c>
      <c r="AD85" s="310" t="str">
        <f>IF('Cenas aprēķins'!$I$22="Jā",IFERROR(IF(V85="Attiecināt uz stundām",U85*$AD$59*Y85,IF(V85="Attiecināt uz reizi",U85*W85*Y85,IF(V85="Attiecināt uz mēnesi","N/A",""))),""),"")</f>
        <v/>
      </c>
      <c r="AE85" s="176" t="str">
        <f t="shared" si="5"/>
        <v/>
      </c>
      <c r="AF85" s="41"/>
      <c r="AG85" s="41"/>
      <c r="AH85" s="41"/>
    </row>
    <row r="86" spans="1:34" ht="15.5" outlineLevel="2" x14ac:dyDescent="0.35">
      <c r="A86" s="41"/>
      <c r="B86" s="110">
        <v>25</v>
      </c>
      <c r="C86" s="184"/>
      <c r="D86" s="185"/>
      <c r="E86" s="186"/>
      <c r="F86" s="32" t="str">
        <f t="shared" si="6"/>
        <v/>
      </c>
      <c r="G86" s="186"/>
      <c r="H86" s="32" t="str">
        <f t="shared" si="1"/>
        <v/>
      </c>
      <c r="I86" s="186"/>
      <c r="J86" s="32" t="str">
        <f>IFERROR(ROUND(IF(I86="Jā",$D$25/'Vispārīgā informācija'!$F$40,""),2),"")</f>
        <v/>
      </c>
      <c r="K86" s="186"/>
      <c r="L86" s="32" t="str">
        <f>IFERROR(ROUND(IF(K86="Jā",$D$26/'Vispārīgā informācija'!$F$40,""),2),"")</f>
        <v/>
      </c>
      <c r="M86" s="186"/>
      <c r="N86" s="32" t="str">
        <f>IFERROR(ROUND(IF(M86="Jā",$D$27/'Vispārīgā informācija'!$F$40,""),2),"")</f>
        <v/>
      </c>
      <c r="O86" s="186"/>
      <c r="P86" s="32" t="str">
        <f t="shared" si="2"/>
        <v/>
      </c>
      <c r="Q86" s="186"/>
      <c r="R86" s="32" t="str">
        <f t="shared" si="3"/>
        <v/>
      </c>
      <c r="S86" s="186"/>
      <c r="T86" s="32" t="str">
        <f t="shared" si="4"/>
        <v/>
      </c>
      <c r="U86" s="52">
        <f t="shared" si="7"/>
        <v>0</v>
      </c>
      <c r="V86" s="190"/>
      <c r="W86" s="191"/>
      <c r="X86" s="192"/>
      <c r="Y86" s="193"/>
      <c r="Z86" s="310" t="str">
        <f>IF('Cenas aprēķins'!$E$22="Jā",IFERROR(IF(V86="Attiecināt uz stundām",U86*Y86,IF(V86="Attiecināt uz mēnesi",U86*Y86,IF(V86="Attiecināt uz reizi","N/A",""))),""),"")</f>
        <v/>
      </c>
      <c r="AA86" s="311" t="str">
        <f>IF('Cenas aprēķins'!$F$22="Jā",IFERROR(IF(V86="Attiecināt uz stundām",U86*Y86*$AA$59,IF(V86="Attiecināt uz reizi","N/A",IF(V86="Attiecināt uz mēnesi",U86*Y86*$AC$59/'Vispārīgā informācija'!$E$41/8*$AA$59,""))),""),"")</f>
        <v/>
      </c>
      <c r="AB86" s="312" t="str">
        <f>IF('Cenas aprēķins'!$G$22="Jā",IFERROR(IF(V86="Attiecināt uz mēnesi",U86*Y86*$AC$59/'Vispārīgā informācija'!$E$41,IF('Atlīdzības izmaksas'!V86="Attiecināt uz reizi","N/A",IF('Atlīdzības izmaksas'!V86="Attiecināt uz stundām",'Atlīdzības izmaksas'!U86*'Atlīdzības izmaksas'!Y86*'Atlīdzības izmaksas'!$AB$59,""))),""),"")</f>
        <v/>
      </c>
      <c r="AC86" s="313" t="str">
        <f>IF('Cenas aprēķins'!$H$22="Jā",IFERROR(IF(V86="Attiecināt uz stundām",U86*Y86*$AC$59,IF(V86="Attiecināt uz mēnesi",U86*Y86*$AC$59,IF(V86="Attiecināt uz reizi",U86*W86*X86*Y86,""))),""),"")</f>
        <v/>
      </c>
      <c r="AD86" s="310" t="str">
        <f>IF('Cenas aprēķins'!$I$22="Jā",IFERROR(IF(V86="Attiecināt uz stundām",U86*$AD$59*Y86,IF(V86="Attiecināt uz reizi",U86*W86*Y86,IF(V86="Attiecināt uz mēnesi","N/A",""))),""),"")</f>
        <v/>
      </c>
      <c r="AE86" s="176" t="str">
        <f t="shared" si="5"/>
        <v/>
      </c>
      <c r="AF86" s="41"/>
      <c r="AG86" s="41"/>
      <c r="AH86" s="41"/>
    </row>
    <row r="87" spans="1:34" ht="15.5" outlineLevel="2" x14ac:dyDescent="0.35">
      <c r="A87" s="41"/>
      <c r="B87" s="110">
        <v>26</v>
      </c>
      <c r="C87" s="184"/>
      <c r="D87" s="185"/>
      <c r="E87" s="186"/>
      <c r="F87" s="32" t="str">
        <f t="shared" si="6"/>
        <v/>
      </c>
      <c r="G87" s="186"/>
      <c r="H87" s="32" t="str">
        <f t="shared" si="1"/>
        <v/>
      </c>
      <c r="I87" s="186"/>
      <c r="J87" s="32" t="str">
        <f>IFERROR(ROUND(IF(I87="Jā",$D$25/'Vispārīgā informācija'!$F$40,""),2),"")</f>
        <v/>
      </c>
      <c r="K87" s="186"/>
      <c r="L87" s="32" t="str">
        <f>IFERROR(ROUND(IF(K87="Jā",$D$26/'Vispārīgā informācija'!$F$40,""),2),"")</f>
        <v/>
      </c>
      <c r="M87" s="186"/>
      <c r="N87" s="32" t="str">
        <f>IFERROR(ROUND(IF(M87="Jā",$D$27/'Vispārīgā informācija'!$F$40,""),2),"")</f>
        <v/>
      </c>
      <c r="O87" s="186"/>
      <c r="P87" s="32" t="str">
        <f t="shared" si="2"/>
        <v/>
      </c>
      <c r="Q87" s="186"/>
      <c r="R87" s="32" t="str">
        <f t="shared" si="3"/>
        <v/>
      </c>
      <c r="S87" s="186"/>
      <c r="T87" s="32" t="str">
        <f t="shared" si="4"/>
        <v/>
      </c>
      <c r="U87" s="52">
        <f t="shared" si="7"/>
        <v>0</v>
      </c>
      <c r="V87" s="190"/>
      <c r="W87" s="191"/>
      <c r="X87" s="192"/>
      <c r="Y87" s="193"/>
      <c r="Z87" s="310" t="str">
        <f>IF('Cenas aprēķins'!$E$22="Jā",IFERROR(IF(V87="Attiecināt uz stundām",U87*Y87,IF(V87="Attiecināt uz mēnesi",U87*Y87,IF(V87="Attiecināt uz reizi","N/A",""))),""),"")</f>
        <v/>
      </c>
      <c r="AA87" s="311" t="str">
        <f>IF('Cenas aprēķins'!$F$22="Jā",IFERROR(IF(V87="Attiecināt uz stundām",U87*Y87*$AA$59,IF(V87="Attiecināt uz reizi","N/A",IF(V87="Attiecināt uz mēnesi",U87*Y87*$AC$59/'Vispārīgā informācija'!$E$41/8*$AA$59,""))),""),"")</f>
        <v/>
      </c>
      <c r="AB87" s="312" t="str">
        <f>IF('Cenas aprēķins'!$G$22="Jā",IFERROR(IF(V87="Attiecināt uz mēnesi",U87*Y87*$AC$59/'Vispārīgā informācija'!$E$41,IF('Atlīdzības izmaksas'!V87="Attiecināt uz reizi","N/A",IF('Atlīdzības izmaksas'!V87="Attiecināt uz stundām",'Atlīdzības izmaksas'!U87*'Atlīdzības izmaksas'!Y87*'Atlīdzības izmaksas'!$AB$59,""))),""),"")</f>
        <v/>
      </c>
      <c r="AC87" s="313" t="str">
        <f>IF('Cenas aprēķins'!$H$22="Jā",IFERROR(IF(V87="Attiecināt uz stundām",U87*Y87*$AC$59,IF(V87="Attiecināt uz mēnesi",U87*Y87*$AC$59,IF(V87="Attiecināt uz reizi",U87*W87*X87*Y87,""))),""),"")</f>
        <v/>
      </c>
      <c r="AD87" s="310" t="str">
        <f>IF('Cenas aprēķins'!$I$22="Jā",IFERROR(IF(V87="Attiecināt uz stundām",U87*$AD$59*Y87,IF(V87="Attiecināt uz reizi",U87*W87*Y87,IF(V87="Attiecināt uz mēnesi","N/A",""))),""),"")</f>
        <v/>
      </c>
      <c r="AE87" s="176" t="str">
        <f t="shared" si="5"/>
        <v/>
      </c>
      <c r="AF87" s="41"/>
      <c r="AG87" s="41"/>
      <c r="AH87" s="41"/>
    </row>
    <row r="88" spans="1:34" ht="15.5" outlineLevel="2" x14ac:dyDescent="0.35">
      <c r="A88" s="41"/>
      <c r="B88" s="110">
        <v>27</v>
      </c>
      <c r="C88" s="184"/>
      <c r="D88" s="185"/>
      <c r="E88" s="186"/>
      <c r="F88" s="32" t="str">
        <f t="shared" si="6"/>
        <v/>
      </c>
      <c r="G88" s="186"/>
      <c r="H88" s="32" t="str">
        <f t="shared" si="1"/>
        <v/>
      </c>
      <c r="I88" s="186"/>
      <c r="J88" s="32" t="str">
        <f>IFERROR(ROUND(IF(I88="Jā",$D$25/'Vispārīgā informācija'!$F$40,""),2),"")</f>
        <v/>
      </c>
      <c r="K88" s="186"/>
      <c r="L88" s="32" t="str">
        <f>IFERROR(ROUND(IF(K88="Jā",$D$26/'Vispārīgā informācija'!$F$40,""),2),"")</f>
        <v/>
      </c>
      <c r="M88" s="186"/>
      <c r="N88" s="32" t="str">
        <f>IFERROR(ROUND(IF(M88="Jā",$D$27/'Vispārīgā informācija'!$F$40,""),2),"")</f>
        <v/>
      </c>
      <c r="O88" s="186"/>
      <c r="P88" s="32" t="str">
        <f t="shared" si="2"/>
        <v/>
      </c>
      <c r="Q88" s="186"/>
      <c r="R88" s="32" t="str">
        <f t="shared" si="3"/>
        <v/>
      </c>
      <c r="S88" s="186"/>
      <c r="T88" s="32" t="str">
        <f t="shared" si="4"/>
        <v/>
      </c>
      <c r="U88" s="52">
        <f t="shared" si="7"/>
        <v>0</v>
      </c>
      <c r="V88" s="190"/>
      <c r="W88" s="191"/>
      <c r="X88" s="192"/>
      <c r="Y88" s="193"/>
      <c r="Z88" s="310" t="str">
        <f>IF('Cenas aprēķins'!$E$22="Jā",IFERROR(IF(V88="Attiecināt uz stundām",U88*Y88,IF(V88="Attiecināt uz mēnesi",U88*Y88,IF(V88="Attiecināt uz reizi","N/A",""))),""),"")</f>
        <v/>
      </c>
      <c r="AA88" s="311" t="str">
        <f>IF('Cenas aprēķins'!$F$22="Jā",IFERROR(IF(V88="Attiecināt uz stundām",U88*Y88*$AA$59,IF(V88="Attiecināt uz reizi","N/A",IF(V88="Attiecināt uz mēnesi",U88*Y88*$AC$59/'Vispārīgā informācija'!$E$41/8*$AA$59,""))),""),"")</f>
        <v/>
      </c>
      <c r="AB88" s="312" t="str">
        <f>IF('Cenas aprēķins'!$G$22="Jā",IFERROR(IF(V88="Attiecināt uz mēnesi",U88*Y88*$AC$59/'Vispārīgā informācija'!$E$41,IF('Atlīdzības izmaksas'!V88="Attiecināt uz reizi","N/A",IF('Atlīdzības izmaksas'!V88="Attiecināt uz stundām",'Atlīdzības izmaksas'!U88*'Atlīdzības izmaksas'!Y88*'Atlīdzības izmaksas'!$AB$59,""))),""),"")</f>
        <v/>
      </c>
      <c r="AC88" s="313" t="str">
        <f>IF('Cenas aprēķins'!$H$22="Jā",IFERROR(IF(V88="Attiecināt uz stundām",U88*Y88*$AC$59,IF(V88="Attiecināt uz mēnesi",U88*Y88*$AC$59,IF(V88="Attiecināt uz reizi",U88*W88*X88*Y88,""))),""),"")</f>
        <v/>
      </c>
      <c r="AD88" s="310" t="str">
        <f>IF('Cenas aprēķins'!$I$22="Jā",IFERROR(IF(V88="Attiecināt uz stundām",U88*$AD$59*Y88,IF(V88="Attiecināt uz reizi",U88*W88*Y88,IF(V88="Attiecināt uz mēnesi","N/A",""))),""),"")</f>
        <v/>
      </c>
      <c r="AE88" s="176" t="str">
        <f t="shared" si="5"/>
        <v/>
      </c>
      <c r="AF88" s="41"/>
      <c r="AG88" s="41"/>
      <c r="AH88" s="41"/>
    </row>
    <row r="89" spans="1:34" ht="15.5" outlineLevel="2" x14ac:dyDescent="0.35">
      <c r="A89" s="41"/>
      <c r="B89" s="110">
        <v>28</v>
      </c>
      <c r="C89" s="184"/>
      <c r="D89" s="185"/>
      <c r="E89" s="186"/>
      <c r="F89" s="32" t="str">
        <f t="shared" si="6"/>
        <v/>
      </c>
      <c r="G89" s="186"/>
      <c r="H89" s="32" t="str">
        <f t="shared" si="1"/>
        <v/>
      </c>
      <c r="I89" s="186"/>
      <c r="J89" s="32" t="str">
        <f>IFERROR(ROUND(IF(I89="Jā",$D$25/'Vispārīgā informācija'!$F$40,""),2),"")</f>
        <v/>
      </c>
      <c r="K89" s="186"/>
      <c r="L89" s="32" t="str">
        <f>IFERROR(ROUND(IF(K89="Jā",$D$26/'Vispārīgā informācija'!$F$40,""),2),"")</f>
        <v/>
      </c>
      <c r="M89" s="186"/>
      <c r="N89" s="32" t="str">
        <f>IFERROR(ROUND(IF(M89="Jā",$D$27/'Vispārīgā informācija'!$F$40,""),2),"")</f>
        <v/>
      </c>
      <c r="O89" s="186"/>
      <c r="P89" s="32" t="str">
        <f t="shared" si="2"/>
        <v/>
      </c>
      <c r="Q89" s="186"/>
      <c r="R89" s="32" t="str">
        <f t="shared" si="3"/>
        <v/>
      </c>
      <c r="S89" s="186"/>
      <c r="T89" s="32" t="str">
        <f t="shared" si="4"/>
        <v/>
      </c>
      <c r="U89" s="52">
        <f t="shared" si="7"/>
        <v>0</v>
      </c>
      <c r="V89" s="190"/>
      <c r="W89" s="191"/>
      <c r="X89" s="192"/>
      <c r="Y89" s="193"/>
      <c r="Z89" s="310" t="str">
        <f>IF('Cenas aprēķins'!$E$22="Jā",IFERROR(IF(V89="Attiecināt uz stundām",U89*Y89,IF(V89="Attiecināt uz mēnesi",U89*Y89,IF(V89="Attiecināt uz reizi","N/A",""))),""),"")</f>
        <v/>
      </c>
      <c r="AA89" s="311" t="str">
        <f>IF('Cenas aprēķins'!$F$22="Jā",IFERROR(IF(V89="Attiecināt uz stundām",U89*Y89*$AA$59,IF(V89="Attiecināt uz reizi","N/A",IF(V89="Attiecināt uz mēnesi",U89*Y89*$AC$59/'Vispārīgā informācija'!$E$41/8*$AA$59,""))),""),"")</f>
        <v/>
      </c>
      <c r="AB89" s="312" t="str">
        <f>IF('Cenas aprēķins'!$G$22="Jā",IFERROR(IF(V89="Attiecināt uz mēnesi",U89*Y89*$AC$59/'Vispārīgā informācija'!$E$41,IF('Atlīdzības izmaksas'!V89="Attiecināt uz reizi","N/A",IF('Atlīdzības izmaksas'!V89="Attiecināt uz stundām",'Atlīdzības izmaksas'!U89*'Atlīdzības izmaksas'!Y89*'Atlīdzības izmaksas'!$AB$59,""))),""),"")</f>
        <v/>
      </c>
      <c r="AC89" s="313" t="str">
        <f>IF('Cenas aprēķins'!$H$22="Jā",IFERROR(IF(V89="Attiecināt uz stundām",U89*Y89*$AC$59,IF(V89="Attiecināt uz mēnesi",U89*Y89*$AC$59,IF(V89="Attiecināt uz reizi",U89*W89*X89*Y89,""))),""),"")</f>
        <v/>
      </c>
      <c r="AD89" s="310" t="str">
        <f>IF('Cenas aprēķins'!$I$22="Jā",IFERROR(IF(V89="Attiecināt uz stundām",U89*$AD$59*Y89,IF(V89="Attiecināt uz reizi",U89*W89*Y89,IF(V89="Attiecināt uz mēnesi","N/A",""))),""),"")</f>
        <v/>
      </c>
      <c r="AE89" s="176" t="str">
        <f t="shared" si="5"/>
        <v/>
      </c>
      <c r="AF89" s="41"/>
      <c r="AG89" s="41"/>
      <c r="AH89" s="41"/>
    </row>
    <row r="90" spans="1:34" ht="15.5" outlineLevel="2" x14ac:dyDescent="0.35">
      <c r="A90" s="41"/>
      <c r="B90" s="110">
        <v>29</v>
      </c>
      <c r="C90" s="184"/>
      <c r="D90" s="185"/>
      <c r="E90" s="186"/>
      <c r="F90" s="32" t="str">
        <f t="shared" si="6"/>
        <v/>
      </c>
      <c r="G90" s="186"/>
      <c r="H90" s="32" t="str">
        <f t="shared" si="1"/>
        <v/>
      </c>
      <c r="I90" s="186"/>
      <c r="J90" s="32" t="str">
        <f>IFERROR(ROUND(IF(I90="Jā",$D$25/'Vispārīgā informācija'!$F$40,""),2),"")</f>
        <v/>
      </c>
      <c r="K90" s="186"/>
      <c r="L90" s="32" t="str">
        <f>IFERROR(ROUND(IF(K90="Jā",$D$26/'Vispārīgā informācija'!$F$40,""),2),"")</f>
        <v/>
      </c>
      <c r="M90" s="186"/>
      <c r="N90" s="32" t="str">
        <f>IFERROR(ROUND(IF(M90="Jā",$D$27/'Vispārīgā informācija'!$F$40,""),2),"")</f>
        <v/>
      </c>
      <c r="O90" s="186"/>
      <c r="P90" s="32" t="str">
        <f t="shared" si="2"/>
        <v/>
      </c>
      <c r="Q90" s="186"/>
      <c r="R90" s="32" t="str">
        <f t="shared" si="3"/>
        <v/>
      </c>
      <c r="S90" s="186"/>
      <c r="T90" s="32" t="str">
        <f t="shared" si="4"/>
        <v/>
      </c>
      <c r="U90" s="52">
        <f t="shared" si="7"/>
        <v>0</v>
      </c>
      <c r="V90" s="190"/>
      <c r="W90" s="191"/>
      <c r="X90" s="192"/>
      <c r="Y90" s="193"/>
      <c r="Z90" s="310" t="str">
        <f>IF('Cenas aprēķins'!$E$22="Jā",IFERROR(IF(V90="Attiecināt uz stundām",U90*Y90,IF(V90="Attiecināt uz mēnesi",U90*Y90,IF(V90="Attiecināt uz reizi","N/A",""))),""),"")</f>
        <v/>
      </c>
      <c r="AA90" s="311" t="str">
        <f>IF('Cenas aprēķins'!$F$22="Jā",IFERROR(IF(V90="Attiecināt uz stundām",U90*Y90*$AA$59,IF(V90="Attiecināt uz reizi","N/A",IF(V90="Attiecināt uz mēnesi",U90*Y90*$AC$59/'Vispārīgā informācija'!$E$41/8*$AA$59,""))),""),"")</f>
        <v/>
      </c>
      <c r="AB90" s="312" t="str">
        <f>IF('Cenas aprēķins'!$G$22="Jā",IFERROR(IF(V90="Attiecināt uz mēnesi",U90*Y90*$AC$59/'Vispārīgā informācija'!$E$41,IF('Atlīdzības izmaksas'!V90="Attiecināt uz reizi","N/A",IF('Atlīdzības izmaksas'!V90="Attiecināt uz stundām",'Atlīdzības izmaksas'!U90*'Atlīdzības izmaksas'!Y90*'Atlīdzības izmaksas'!$AB$59,""))),""),"")</f>
        <v/>
      </c>
      <c r="AC90" s="313" t="str">
        <f>IF('Cenas aprēķins'!$H$22="Jā",IFERROR(IF(V90="Attiecināt uz stundām",U90*Y90*$AC$59,IF(V90="Attiecināt uz mēnesi",U90*Y90*$AC$59,IF(V90="Attiecināt uz reizi",U90*W90*X90*Y90,""))),""),"")</f>
        <v/>
      </c>
      <c r="AD90" s="310" t="str">
        <f>IF('Cenas aprēķins'!$I$22="Jā",IFERROR(IF(V90="Attiecināt uz stundām",U90*$AD$59*Y90,IF(V90="Attiecināt uz reizi",U90*W90*Y90,IF(V90="Attiecināt uz mēnesi","N/A",""))),""),"")</f>
        <v/>
      </c>
      <c r="AE90" s="176" t="str">
        <f t="shared" si="5"/>
        <v/>
      </c>
      <c r="AF90" s="41"/>
      <c r="AG90" s="41"/>
      <c r="AH90" s="41"/>
    </row>
    <row r="91" spans="1:34" ht="15.5" outlineLevel="1" x14ac:dyDescent="0.35">
      <c r="A91" s="41"/>
      <c r="B91" s="110">
        <v>30</v>
      </c>
      <c r="C91" s="184"/>
      <c r="D91" s="185"/>
      <c r="E91" s="186"/>
      <c r="F91" s="32" t="str">
        <f t="shared" si="6"/>
        <v/>
      </c>
      <c r="G91" s="186"/>
      <c r="H91" s="32" t="str">
        <f t="shared" si="1"/>
        <v/>
      </c>
      <c r="I91" s="186"/>
      <c r="J91" s="32" t="str">
        <f>IFERROR(ROUND(IF(I91="Jā",$D$25/'Vispārīgā informācija'!$F$40,""),2),"")</f>
        <v/>
      </c>
      <c r="K91" s="186"/>
      <c r="L91" s="32" t="str">
        <f>IFERROR(ROUND(IF(K91="Jā",$D$26/'Vispārīgā informācija'!$F$40,""),2),"")</f>
        <v/>
      </c>
      <c r="M91" s="186"/>
      <c r="N91" s="32" t="str">
        <f>IFERROR(ROUND(IF(M91="Jā",$D$27/'Vispārīgā informācija'!$F$40,""),2),"")</f>
        <v/>
      </c>
      <c r="O91" s="186"/>
      <c r="P91" s="32" t="str">
        <f t="shared" si="2"/>
        <v/>
      </c>
      <c r="Q91" s="186"/>
      <c r="R91" s="32" t="str">
        <f t="shared" si="3"/>
        <v/>
      </c>
      <c r="S91" s="186"/>
      <c r="T91" s="32" t="str">
        <f t="shared" si="4"/>
        <v/>
      </c>
      <c r="U91" s="52">
        <f t="shared" si="7"/>
        <v>0</v>
      </c>
      <c r="V91" s="190"/>
      <c r="W91" s="191"/>
      <c r="X91" s="192"/>
      <c r="Y91" s="193"/>
      <c r="Z91" s="310" t="str">
        <f>IF('Cenas aprēķins'!$E$22="Jā",IFERROR(IF(V91="Attiecināt uz stundām",U91*Y91,IF(V91="Attiecināt uz mēnesi",U91*Y91,IF(V91="Attiecināt uz reizi","N/A",""))),""),"")</f>
        <v/>
      </c>
      <c r="AA91" s="311" t="str">
        <f>IF('Cenas aprēķins'!$F$22="Jā",IFERROR(IF(V91="Attiecināt uz stundām",U91*Y91*$AA$59,IF(V91="Attiecināt uz reizi","N/A",IF(V91="Attiecināt uz mēnesi",U91*Y91*$AC$59/'Vispārīgā informācija'!$E$41/8*$AA$59,""))),""),"")</f>
        <v/>
      </c>
      <c r="AB91" s="312" t="str">
        <f>IF('Cenas aprēķins'!$G$22="Jā",IFERROR(IF(V91="Attiecināt uz mēnesi",U91*Y91*$AC$59/'Vispārīgā informācija'!$E$41,IF('Atlīdzības izmaksas'!V91="Attiecināt uz reizi","N/A",IF('Atlīdzības izmaksas'!V91="Attiecināt uz stundām",'Atlīdzības izmaksas'!U91*'Atlīdzības izmaksas'!Y91*'Atlīdzības izmaksas'!$AB$59,""))),""),"")</f>
        <v/>
      </c>
      <c r="AC91" s="313" t="str">
        <f>IF('Cenas aprēķins'!$H$22="Jā",IFERROR(IF(V91="Attiecināt uz stundām",U91*Y91*$AC$59,IF(V91="Attiecināt uz mēnesi",U91*Y91*$AC$59,IF(V91="Attiecināt uz reizi",U91*W91*X91*Y91,""))),""),"")</f>
        <v/>
      </c>
      <c r="AD91" s="310" t="str">
        <f>IF('Cenas aprēķins'!$I$22="Jā",IFERROR(IF(V91="Attiecināt uz stundām",U91*$AD$59*Y91,IF(V91="Attiecināt uz reizi",U91*W91*Y91,IF(V91="Attiecināt uz mēnesi","N/A",""))),""),"")</f>
        <v/>
      </c>
      <c r="AE91" s="176" t="str">
        <f t="shared" si="5"/>
        <v/>
      </c>
      <c r="AF91" s="41"/>
      <c r="AG91" s="41"/>
      <c r="AH91" s="41"/>
    </row>
    <row r="92" spans="1:34" ht="15.5" outlineLevel="2" x14ac:dyDescent="0.35">
      <c r="A92" s="41"/>
      <c r="B92" s="110">
        <v>31</v>
      </c>
      <c r="C92" s="184"/>
      <c r="D92" s="185"/>
      <c r="E92" s="186"/>
      <c r="F92" s="32" t="str">
        <f t="shared" si="6"/>
        <v/>
      </c>
      <c r="G92" s="186"/>
      <c r="H92" s="32" t="str">
        <f t="shared" si="1"/>
        <v/>
      </c>
      <c r="I92" s="186"/>
      <c r="J92" s="32" t="str">
        <f>IFERROR(ROUND(IF(I92="Jā",$D$25/'Vispārīgā informācija'!$F$40,""),2),"")</f>
        <v/>
      </c>
      <c r="K92" s="186"/>
      <c r="L92" s="32" t="str">
        <f>IFERROR(ROUND(IF(K92="Jā",$D$26/'Vispārīgā informācija'!$F$40,""),2),"")</f>
        <v/>
      </c>
      <c r="M92" s="186"/>
      <c r="N92" s="32" t="str">
        <f>IFERROR(ROUND(IF(M92="Jā",$D$27/'Vispārīgā informācija'!$F$40,""),2),"")</f>
        <v/>
      </c>
      <c r="O92" s="186"/>
      <c r="P92" s="32" t="str">
        <f t="shared" si="2"/>
        <v/>
      </c>
      <c r="Q92" s="186"/>
      <c r="R92" s="32" t="str">
        <f t="shared" si="3"/>
        <v/>
      </c>
      <c r="S92" s="186"/>
      <c r="T92" s="32" t="str">
        <f t="shared" si="4"/>
        <v/>
      </c>
      <c r="U92" s="52">
        <f t="shared" si="7"/>
        <v>0</v>
      </c>
      <c r="V92" s="190"/>
      <c r="W92" s="191"/>
      <c r="X92" s="192"/>
      <c r="Y92" s="193"/>
      <c r="Z92" s="310" t="str">
        <f>IF('Cenas aprēķins'!$E$22="Jā",IFERROR(IF(V92="Attiecināt uz stundām",U92*Y92,IF(V92="Attiecināt uz mēnesi",U92*Y92,IF(V92="Attiecināt uz reizi","N/A",""))),""),"")</f>
        <v/>
      </c>
      <c r="AA92" s="311" t="str">
        <f>IF('Cenas aprēķins'!$F$22="Jā",IFERROR(IF(V92="Attiecināt uz stundām",U92*Y92*$AA$59,IF(V92="Attiecināt uz reizi","N/A",IF(V92="Attiecināt uz mēnesi",U92*Y92*$AC$59/'Vispārīgā informācija'!$E$41/8*$AA$59,""))),""),"")</f>
        <v/>
      </c>
      <c r="AB92" s="312" t="str">
        <f>IF('Cenas aprēķins'!$G$22="Jā",IFERROR(IF(V92="Attiecināt uz mēnesi",U92*Y92*$AC$59/'Vispārīgā informācija'!$E$41,IF('Atlīdzības izmaksas'!V92="Attiecināt uz reizi","N/A",IF('Atlīdzības izmaksas'!V92="Attiecināt uz stundām",'Atlīdzības izmaksas'!U92*'Atlīdzības izmaksas'!Y92*'Atlīdzības izmaksas'!$AB$59,""))),""),"")</f>
        <v/>
      </c>
      <c r="AC92" s="313" t="str">
        <f>IF('Cenas aprēķins'!$H$22="Jā",IFERROR(IF(V92="Attiecināt uz stundām",U92*Y92*$AC$59,IF(V92="Attiecināt uz mēnesi",U92*Y92*$AC$59,IF(V92="Attiecināt uz reizi",U92*W92*X92*Y92,""))),""),"")</f>
        <v/>
      </c>
      <c r="AD92" s="310" t="str">
        <f>IF('Cenas aprēķins'!$I$22="Jā",IFERROR(IF(V92="Attiecināt uz stundām",U92*$AD$59*Y92,IF(V92="Attiecināt uz reizi",U92*W92*Y92,IF(V92="Attiecināt uz mēnesi","N/A",""))),""),"")</f>
        <v/>
      </c>
      <c r="AE92" s="176" t="str">
        <f t="shared" si="5"/>
        <v/>
      </c>
      <c r="AF92" s="41"/>
      <c r="AG92" s="41"/>
      <c r="AH92" s="41"/>
    </row>
    <row r="93" spans="1:34" ht="15.5" outlineLevel="2" x14ac:dyDescent="0.35">
      <c r="A93" s="41"/>
      <c r="B93" s="110">
        <v>32</v>
      </c>
      <c r="C93" s="184"/>
      <c r="D93" s="185"/>
      <c r="E93" s="186"/>
      <c r="F93" s="32" t="str">
        <f t="shared" si="6"/>
        <v/>
      </c>
      <c r="G93" s="186"/>
      <c r="H93" s="32" t="str">
        <f t="shared" si="1"/>
        <v/>
      </c>
      <c r="I93" s="186"/>
      <c r="J93" s="32" t="str">
        <f>IFERROR(ROUND(IF(I93="Jā",$D$25/'Vispārīgā informācija'!$F$40,""),2),"")</f>
        <v/>
      </c>
      <c r="K93" s="186"/>
      <c r="L93" s="32" t="str">
        <f>IFERROR(ROUND(IF(K93="Jā",$D$26/'Vispārīgā informācija'!$F$40,""),2),"")</f>
        <v/>
      </c>
      <c r="M93" s="186"/>
      <c r="N93" s="32" t="str">
        <f>IFERROR(ROUND(IF(M93="Jā",$D$27/'Vispārīgā informācija'!$F$40,""),2),"")</f>
        <v/>
      </c>
      <c r="O93" s="186"/>
      <c r="P93" s="32" t="str">
        <f t="shared" si="2"/>
        <v/>
      </c>
      <c r="Q93" s="186"/>
      <c r="R93" s="32" t="str">
        <f t="shared" si="3"/>
        <v/>
      </c>
      <c r="S93" s="186"/>
      <c r="T93" s="32" t="str">
        <f t="shared" si="4"/>
        <v/>
      </c>
      <c r="U93" s="52">
        <f t="shared" si="7"/>
        <v>0</v>
      </c>
      <c r="V93" s="190"/>
      <c r="W93" s="191"/>
      <c r="X93" s="192"/>
      <c r="Y93" s="193"/>
      <c r="Z93" s="310" t="str">
        <f>IF('Cenas aprēķins'!$E$22="Jā",IFERROR(IF(V93="Attiecināt uz stundām",U93*Y93,IF(V93="Attiecināt uz mēnesi",U93*Y93,IF(V93="Attiecināt uz reizi","N/A",""))),""),"")</f>
        <v/>
      </c>
      <c r="AA93" s="311" t="str">
        <f>IF('Cenas aprēķins'!$F$22="Jā",IFERROR(IF(V93="Attiecināt uz stundām",U93*Y93*$AA$59,IF(V93="Attiecināt uz reizi","N/A",IF(V93="Attiecināt uz mēnesi",U93*Y93*$AC$59/'Vispārīgā informācija'!$E$41/8*$AA$59,""))),""),"")</f>
        <v/>
      </c>
      <c r="AB93" s="312" t="str">
        <f>IF('Cenas aprēķins'!$G$22="Jā",IFERROR(IF(V93="Attiecināt uz mēnesi",U93*Y93*$AC$59/'Vispārīgā informācija'!$E$41,IF('Atlīdzības izmaksas'!V93="Attiecināt uz reizi","N/A",IF('Atlīdzības izmaksas'!V93="Attiecināt uz stundām",'Atlīdzības izmaksas'!U93*'Atlīdzības izmaksas'!Y93*'Atlīdzības izmaksas'!$AB$59,""))),""),"")</f>
        <v/>
      </c>
      <c r="AC93" s="313" t="str">
        <f>IF('Cenas aprēķins'!$H$22="Jā",IFERROR(IF(V93="Attiecināt uz stundām",U93*Y93*$AC$59,IF(V93="Attiecināt uz mēnesi",U93*Y93*$AC$59,IF(V93="Attiecināt uz reizi",U93*W93*X93*Y93,""))),""),"")</f>
        <v/>
      </c>
      <c r="AD93" s="310" t="str">
        <f>IF('Cenas aprēķins'!$I$22="Jā",IFERROR(IF(V93="Attiecināt uz stundām",U93*$AD$59*Y93,IF(V93="Attiecināt uz reizi",U93*W93*Y93,IF(V93="Attiecināt uz mēnesi","N/A",""))),""),"")</f>
        <v/>
      </c>
      <c r="AE93" s="176" t="str">
        <f t="shared" si="5"/>
        <v/>
      </c>
      <c r="AF93" s="41"/>
      <c r="AG93" s="41"/>
      <c r="AH93" s="41"/>
    </row>
    <row r="94" spans="1:34" ht="15.5" outlineLevel="2" x14ac:dyDescent="0.35">
      <c r="A94" s="41"/>
      <c r="B94" s="110">
        <v>33</v>
      </c>
      <c r="C94" s="184"/>
      <c r="D94" s="185"/>
      <c r="E94" s="186"/>
      <c r="F94" s="32" t="str">
        <f t="shared" si="6"/>
        <v/>
      </c>
      <c r="G94" s="186"/>
      <c r="H94" s="32" t="str">
        <f t="shared" si="1"/>
        <v/>
      </c>
      <c r="I94" s="186"/>
      <c r="J94" s="32" t="str">
        <f>IFERROR(ROUND(IF(I94="Jā",$D$25/'Vispārīgā informācija'!$F$40,""),2),"")</f>
        <v/>
      </c>
      <c r="K94" s="186"/>
      <c r="L94" s="32" t="str">
        <f>IFERROR(ROUND(IF(K94="Jā",$D$26/'Vispārīgā informācija'!$F$40,""),2),"")</f>
        <v/>
      </c>
      <c r="M94" s="186"/>
      <c r="N94" s="32" t="str">
        <f>IFERROR(ROUND(IF(M94="Jā",$D$27/'Vispārīgā informācija'!$F$40,""),2),"")</f>
        <v/>
      </c>
      <c r="O94" s="186"/>
      <c r="P94" s="32" t="str">
        <f t="shared" si="2"/>
        <v/>
      </c>
      <c r="Q94" s="186"/>
      <c r="R94" s="32" t="str">
        <f t="shared" si="3"/>
        <v/>
      </c>
      <c r="S94" s="186"/>
      <c r="T94" s="32" t="str">
        <f t="shared" si="4"/>
        <v/>
      </c>
      <c r="U94" s="52">
        <f t="shared" si="7"/>
        <v>0</v>
      </c>
      <c r="V94" s="190"/>
      <c r="W94" s="191"/>
      <c r="X94" s="192"/>
      <c r="Y94" s="193"/>
      <c r="Z94" s="310" t="str">
        <f>IF('Cenas aprēķins'!$E$22="Jā",IFERROR(IF(V94="Attiecināt uz stundām",U94*Y94,IF(V94="Attiecināt uz mēnesi",U94*Y94,IF(V94="Attiecināt uz reizi","N/A",""))),""),"")</f>
        <v/>
      </c>
      <c r="AA94" s="311" t="str">
        <f>IF('Cenas aprēķins'!$F$22="Jā",IFERROR(IF(V94="Attiecināt uz stundām",U94*Y94*$AA$59,IF(V94="Attiecināt uz reizi","N/A",IF(V94="Attiecināt uz mēnesi",U94*Y94*$AC$59/'Vispārīgā informācija'!$E$41/8*$AA$59,""))),""),"")</f>
        <v/>
      </c>
      <c r="AB94" s="312" t="str">
        <f>IF('Cenas aprēķins'!$G$22="Jā",IFERROR(IF(V94="Attiecināt uz mēnesi",U94*Y94*$AC$59/'Vispārīgā informācija'!$E$41,IF('Atlīdzības izmaksas'!V94="Attiecināt uz reizi","N/A",IF('Atlīdzības izmaksas'!V94="Attiecināt uz stundām",'Atlīdzības izmaksas'!U94*'Atlīdzības izmaksas'!Y94*'Atlīdzības izmaksas'!$AB$59,""))),""),"")</f>
        <v/>
      </c>
      <c r="AC94" s="313" t="str">
        <f>IF('Cenas aprēķins'!$H$22="Jā",IFERROR(IF(V94="Attiecināt uz stundām",U94*Y94*$AC$59,IF(V94="Attiecināt uz mēnesi",U94*Y94*$AC$59,IF(V94="Attiecināt uz reizi",U94*W94*X94*Y94,""))),""),"")</f>
        <v/>
      </c>
      <c r="AD94" s="310" t="str">
        <f>IF('Cenas aprēķins'!$I$22="Jā",IFERROR(IF(V94="Attiecināt uz stundām",U94*$AD$59*Y94,IF(V94="Attiecināt uz reizi",U94*W94*Y94,IF(V94="Attiecināt uz mēnesi","N/A",""))),""),"")</f>
        <v/>
      </c>
      <c r="AE94" s="176" t="str">
        <f t="shared" si="5"/>
        <v/>
      </c>
      <c r="AF94" s="41"/>
      <c r="AG94" s="41"/>
      <c r="AH94" s="41"/>
    </row>
    <row r="95" spans="1:34" ht="15.5" outlineLevel="2" x14ac:dyDescent="0.35">
      <c r="A95" s="41"/>
      <c r="B95" s="110">
        <v>34</v>
      </c>
      <c r="C95" s="184"/>
      <c r="D95" s="185"/>
      <c r="E95" s="186"/>
      <c r="F95" s="32" t="str">
        <f t="shared" si="6"/>
        <v/>
      </c>
      <c r="G95" s="186"/>
      <c r="H95" s="32" t="str">
        <f t="shared" si="1"/>
        <v/>
      </c>
      <c r="I95" s="186"/>
      <c r="J95" s="32" t="str">
        <f>IFERROR(ROUND(IF(I95="Jā",$D$25/'Vispārīgā informācija'!$F$40,""),2),"")</f>
        <v/>
      </c>
      <c r="K95" s="186"/>
      <c r="L95" s="32" t="str">
        <f>IFERROR(ROUND(IF(K95="Jā",$D$26/'Vispārīgā informācija'!$F$40,""),2),"")</f>
        <v/>
      </c>
      <c r="M95" s="186"/>
      <c r="N95" s="32" t="str">
        <f>IFERROR(ROUND(IF(M95="Jā",$D$27/'Vispārīgā informācija'!$F$40,""),2),"")</f>
        <v/>
      </c>
      <c r="O95" s="186"/>
      <c r="P95" s="32" t="str">
        <f t="shared" si="2"/>
        <v/>
      </c>
      <c r="Q95" s="186"/>
      <c r="R95" s="32" t="str">
        <f t="shared" si="3"/>
        <v/>
      </c>
      <c r="S95" s="186"/>
      <c r="T95" s="32" t="str">
        <f t="shared" si="4"/>
        <v/>
      </c>
      <c r="U95" s="52">
        <f t="shared" si="7"/>
        <v>0</v>
      </c>
      <c r="V95" s="190"/>
      <c r="W95" s="191"/>
      <c r="X95" s="192"/>
      <c r="Y95" s="193"/>
      <c r="Z95" s="310" t="str">
        <f>IF('Cenas aprēķins'!$E$22="Jā",IFERROR(IF(V95="Attiecināt uz stundām",U95*Y95,IF(V95="Attiecināt uz mēnesi",U95*Y95,IF(V95="Attiecināt uz reizi","N/A",""))),""),"")</f>
        <v/>
      </c>
      <c r="AA95" s="311" t="str">
        <f>IF('Cenas aprēķins'!$F$22="Jā",IFERROR(IF(V95="Attiecināt uz stundām",U95*Y95*$AA$59,IF(V95="Attiecināt uz reizi","N/A",IF(V95="Attiecināt uz mēnesi",U95*Y95*$AC$59/'Vispārīgā informācija'!$E$41/8*$AA$59,""))),""),"")</f>
        <v/>
      </c>
      <c r="AB95" s="312" t="str">
        <f>IF('Cenas aprēķins'!$G$22="Jā",IFERROR(IF(V95="Attiecināt uz mēnesi",U95*Y95*$AC$59/'Vispārīgā informācija'!$E$41,IF('Atlīdzības izmaksas'!V95="Attiecināt uz reizi","N/A",IF('Atlīdzības izmaksas'!V95="Attiecināt uz stundām",'Atlīdzības izmaksas'!U95*'Atlīdzības izmaksas'!Y95*'Atlīdzības izmaksas'!$AB$59,""))),""),"")</f>
        <v/>
      </c>
      <c r="AC95" s="313" t="str">
        <f>IF('Cenas aprēķins'!$H$22="Jā",IFERROR(IF(V95="Attiecināt uz stundām",U95*Y95*$AC$59,IF(V95="Attiecināt uz mēnesi",U95*Y95*$AC$59,IF(V95="Attiecināt uz reizi",U95*W95*X95*Y95,""))),""),"")</f>
        <v/>
      </c>
      <c r="AD95" s="310" t="str">
        <f>IF('Cenas aprēķins'!$I$22="Jā",IFERROR(IF(V95="Attiecināt uz stundām",U95*$AD$59*Y95,IF(V95="Attiecināt uz reizi",U95*W95*Y95,IF(V95="Attiecināt uz mēnesi","N/A",""))),""),"")</f>
        <v/>
      </c>
      <c r="AE95" s="176" t="str">
        <f t="shared" si="5"/>
        <v/>
      </c>
      <c r="AF95" s="41"/>
      <c r="AG95" s="41"/>
      <c r="AH95" s="41"/>
    </row>
    <row r="96" spans="1:34" ht="15.5" outlineLevel="2" x14ac:dyDescent="0.35">
      <c r="A96" s="41"/>
      <c r="B96" s="110">
        <v>35</v>
      </c>
      <c r="C96" s="184"/>
      <c r="D96" s="185"/>
      <c r="E96" s="186"/>
      <c r="F96" s="32" t="str">
        <f t="shared" si="6"/>
        <v/>
      </c>
      <c r="G96" s="186"/>
      <c r="H96" s="32" t="str">
        <f t="shared" si="1"/>
        <v/>
      </c>
      <c r="I96" s="186"/>
      <c r="J96" s="32" t="str">
        <f>IFERROR(ROUND(IF(I96="Jā",$D$25/'Vispārīgā informācija'!$F$40,""),2),"")</f>
        <v/>
      </c>
      <c r="K96" s="186"/>
      <c r="L96" s="32" t="str">
        <f>IFERROR(ROUND(IF(K96="Jā",$D$26/'Vispārīgā informācija'!$F$40,""),2),"")</f>
        <v/>
      </c>
      <c r="M96" s="186"/>
      <c r="N96" s="32" t="str">
        <f>IFERROR(ROUND(IF(M96="Jā",$D$27/'Vispārīgā informācija'!$F$40,""),2),"")</f>
        <v/>
      </c>
      <c r="O96" s="186"/>
      <c r="P96" s="32" t="str">
        <f t="shared" si="2"/>
        <v/>
      </c>
      <c r="Q96" s="186"/>
      <c r="R96" s="32" t="str">
        <f t="shared" si="3"/>
        <v/>
      </c>
      <c r="S96" s="186"/>
      <c r="T96" s="32" t="str">
        <f t="shared" si="4"/>
        <v/>
      </c>
      <c r="U96" s="52">
        <f t="shared" si="7"/>
        <v>0</v>
      </c>
      <c r="V96" s="190"/>
      <c r="W96" s="191"/>
      <c r="X96" s="192"/>
      <c r="Y96" s="193"/>
      <c r="Z96" s="310" t="str">
        <f>IF('Cenas aprēķins'!$E$22="Jā",IFERROR(IF(V96="Attiecināt uz stundām",U96*Y96,IF(V96="Attiecināt uz mēnesi",U96*Y96,IF(V96="Attiecināt uz reizi","N/A",""))),""),"")</f>
        <v/>
      </c>
      <c r="AA96" s="311" t="str">
        <f>IF('Cenas aprēķins'!$F$22="Jā",IFERROR(IF(V96="Attiecināt uz stundām",U96*Y96*$AA$59,IF(V96="Attiecināt uz reizi","N/A",IF(V96="Attiecināt uz mēnesi",U96*Y96*$AC$59/'Vispārīgā informācija'!$E$41/8*$AA$59,""))),""),"")</f>
        <v/>
      </c>
      <c r="AB96" s="312" t="str">
        <f>IF('Cenas aprēķins'!$G$22="Jā",IFERROR(IF(V96="Attiecināt uz mēnesi",U96*Y96*$AC$59/'Vispārīgā informācija'!$E$41,IF('Atlīdzības izmaksas'!V96="Attiecināt uz reizi","N/A",IF('Atlīdzības izmaksas'!V96="Attiecināt uz stundām",'Atlīdzības izmaksas'!U96*'Atlīdzības izmaksas'!Y96*'Atlīdzības izmaksas'!$AB$59,""))),""),"")</f>
        <v/>
      </c>
      <c r="AC96" s="313" t="str">
        <f>IF('Cenas aprēķins'!$H$22="Jā",IFERROR(IF(V96="Attiecināt uz stundām",U96*Y96*$AC$59,IF(V96="Attiecināt uz mēnesi",U96*Y96*$AC$59,IF(V96="Attiecināt uz reizi",U96*W96*X96*Y96,""))),""),"")</f>
        <v/>
      </c>
      <c r="AD96" s="310" t="str">
        <f>IF('Cenas aprēķins'!$I$22="Jā",IFERROR(IF(V96="Attiecināt uz stundām",U96*$AD$59*Y96,IF(V96="Attiecināt uz reizi",U96*W96*Y96,IF(V96="Attiecināt uz mēnesi","N/A",""))),""),"")</f>
        <v/>
      </c>
      <c r="AE96" s="176" t="str">
        <f t="shared" si="5"/>
        <v/>
      </c>
      <c r="AF96" s="41"/>
      <c r="AG96" s="41"/>
      <c r="AH96" s="41"/>
    </row>
    <row r="97" spans="1:34" ht="15.5" outlineLevel="2" x14ac:dyDescent="0.35">
      <c r="A97" s="41"/>
      <c r="B97" s="110">
        <v>36</v>
      </c>
      <c r="C97" s="184"/>
      <c r="D97" s="185"/>
      <c r="E97" s="186"/>
      <c r="F97" s="32" t="str">
        <f t="shared" si="6"/>
        <v/>
      </c>
      <c r="G97" s="186"/>
      <c r="H97" s="32" t="str">
        <f t="shared" si="1"/>
        <v/>
      </c>
      <c r="I97" s="186"/>
      <c r="J97" s="32" t="str">
        <f>IFERROR(ROUND(IF(I97="Jā",$D$25/'Vispārīgā informācija'!$F$40,""),2),"")</f>
        <v/>
      </c>
      <c r="K97" s="186"/>
      <c r="L97" s="32" t="str">
        <f>IFERROR(ROUND(IF(K97="Jā",$D$26/'Vispārīgā informācija'!$F$40,""),2),"")</f>
        <v/>
      </c>
      <c r="M97" s="186"/>
      <c r="N97" s="32" t="str">
        <f>IFERROR(ROUND(IF(M97="Jā",$D$27/'Vispārīgā informācija'!$F$40,""),2),"")</f>
        <v/>
      </c>
      <c r="O97" s="186"/>
      <c r="P97" s="32" t="str">
        <f t="shared" si="2"/>
        <v/>
      </c>
      <c r="Q97" s="186"/>
      <c r="R97" s="32" t="str">
        <f t="shared" si="3"/>
        <v/>
      </c>
      <c r="S97" s="186"/>
      <c r="T97" s="32" t="str">
        <f t="shared" si="4"/>
        <v/>
      </c>
      <c r="U97" s="52">
        <f t="shared" si="7"/>
        <v>0</v>
      </c>
      <c r="V97" s="190"/>
      <c r="W97" s="191"/>
      <c r="X97" s="192"/>
      <c r="Y97" s="193"/>
      <c r="Z97" s="310" t="str">
        <f>IF('Cenas aprēķins'!$E$22="Jā",IFERROR(IF(V97="Attiecināt uz stundām",U97*Y97,IF(V97="Attiecināt uz mēnesi",U97*Y97,IF(V97="Attiecināt uz reizi","N/A",""))),""),"")</f>
        <v/>
      </c>
      <c r="AA97" s="311" t="str">
        <f>IF('Cenas aprēķins'!$F$22="Jā",IFERROR(IF(V97="Attiecināt uz stundām",U97*Y97*$AA$59,IF(V97="Attiecināt uz reizi","N/A",IF(V97="Attiecināt uz mēnesi",U97*Y97*$AC$59/'Vispārīgā informācija'!$E$41/8*$AA$59,""))),""),"")</f>
        <v/>
      </c>
      <c r="AB97" s="312" t="str">
        <f>IF('Cenas aprēķins'!$G$22="Jā",IFERROR(IF(V97="Attiecināt uz mēnesi",U97*Y97*$AC$59/'Vispārīgā informācija'!$E$41,IF('Atlīdzības izmaksas'!V97="Attiecināt uz reizi","N/A",IF('Atlīdzības izmaksas'!V97="Attiecināt uz stundām",'Atlīdzības izmaksas'!U97*'Atlīdzības izmaksas'!Y97*'Atlīdzības izmaksas'!$AB$59,""))),""),"")</f>
        <v/>
      </c>
      <c r="AC97" s="313" t="str">
        <f>IF('Cenas aprēķins'!$H$22="Jā",IFERROR(IF(V97="Attiecināt uz stundām",U97*Y97*$AC$59,IF(V97="Attiecināt uz mēnesi",U97*Y97*$AC$59,IF(V97="Attiecināt uz reizi",U97*W97*X97*Y97,""))),""),"")</f>
        <v/>
      </c>
      <c r="AD97" s="310" t="str">
        <f>IF('Cenas aprēķins'!$I$22="Jā",IFERROR(IF(V97="Attiecināt uz stundām",U97*$AD$59*Y97,IF(V97="Attiecināt uz reizi",U97*W97*Y97,IF(V97="Attiecināt uz mēnesi","N/A",""))),""),"")</f>
        <v/>
      </c>
      <c r="AE97" s="176" t="str">
        <f t="shared" si="5"/>
        <v/>
      </c>
      <c r="AF97" s="41"/>
      <c r="AG97" s="41"/>
      <c r="AH97" s="41"/>
    </row>
    <row r="98" spans="1:34" ht="15.5" outlineLevel="2" x14ac:dyDescent="0.35">
      <c r="A98" s="41"/>
      <c r="B98" s="110">
        <v>37</v>
      </c>
      <c r="C98" s="184"/>
      <c r="D98" s="185"/>
      <c r="E98" s="186"/>
      <c r="F98" s="32" t="str">
        <f t="shared" si="6"/>
        <v/>
      </c>
      <c r="G98" s="186"/>
      <c r="H98" s="32" t="str">
        <f t="shared" si="1"/>
        <v/>
      </c>
      <c r="I98" s="186"/>
      <c r="J98" s="32" t="str">
        <f>IFERROR(ROUND(IF(I98="Jā",$D$25/'Vispārīgā informācija'!$F$40,""),2),"")</f>
        <v/>
      </c>
      <c r="K98" s="186"/>
      <c r="L98" s="32" t="str">
        <f>IFERROR(ROUND(IF(K98="Jā",$D$26/'Vispārīgā informācija'!$F$40,""),2),"")</f>
        <v/>
      </c>
      <c r="M98" s="186"/>
      <c r="N98" s="32" t="str">
        <f>IFERROR(ROUND(IF(M98="Jā",$D$27/'Vispārīgā informācija'!$F$40,""),2),"")</f>
        <v/>
      </c>
      <c r="O98" s="186"/>
      <c r="P98" s="32" t="str">
        <f t="shared" si="2"/>
        <v/>
      </c>
      <c r="Q98" s="186"/>
      <c r="R98" s="32" t="str">
        <f t="shared" si="3"/>
        <v/>
      </c>
      <c r="S98" s="186"/>
      <c r="T98" s="32" t="str">
        <f t="shared" si="4"/>
        <v/>
      </c>
      <c r="U98" s="52">
        <f t="shared" si="7"/>
        <v>0</v>
      </c>
      <c r="V98" s="190"/>
      <c r="W98" s="191"/>
      <c r="X98" s="192"/>
      <c r="Y98" s="193"/>
      <c r="Z98" s="310" t="str">
        <f>IF('Cenas aprēķins'!$E$22="Jā",IFERROR(IF(V98="Attiecināt uz stundām",U98*Y98,IF(V98="Attiecināt uz mēnesi",U98*Y98,IF(V98="Attiecināt uz reizi","N/A",""))),""),"")</f>
        <v/>
      </c>
      <c r="AA98" s="311" t="str">
        <f>IF('Cenas aprēķins'!$F$22="Jā",IFERROR(IF(V98="Attiecināt uz stundām",U98*Y98*$AA$59,IF(V98="Attiecināt uz reizi","N/A",IF(V98="Attiecināt uz mēnesi",U98*Y98*$AC$59/'Vispārīgā informācija'!$E$41/8*$AA$59,""))),""),"")</f>
        <v/>
      </c>
      <c r="AB98" s="312" t="str">
        <f>IF('Cenas aprēķins'!$G$22="Jā",IFERROR(IF(V98="Attiecināt uz mēnesi",U98*Y98*$AC$59/'Vispārīgā informācija'!$E$41,IF('Atlīdzības izmaksas'!V98="Attiecināt uz reizi","N/A",IF('Atlīdzības izmaksas'!V98="Attiecināt uz stundām",'Atlīdzības izmaksas'!U98*'Atlīdzības izmaksas'!Y98*'Atlīdzības izmaksas'!$AB$59,""))),""),"")</f>
        <v/>
      </c>
      <c r="AC98" s="313" t="str">
        <f>IF('Cenas aprēķins'!$H$22="Jā",IFERROR(IF(V98="Attiecināt uz stundām",U98*Y98*$AC$59,IF(V98="Attiecināt uz mēnesi",U98*Y98*$AC$59,IF(V98="Attiecināt uz reizi",U98*W98*X98*Y98,""))),""),"")</f>
        <v/>
      </c>
      <c r="AD98" s="310" t="str">
        <f>IF('Cenas aprēķins'!$I$22="Jā",IFERROR(IF(V98="Attiecināt uz stundām",U98*$AD$59*Y98,IF(V98="Attiecināt uz reizi",U98*W98*Y98,IF(V98="Attiecināt uz mēnesi","N/A",""))),""),"")</f>
        <v/>
      </c>
      <c r="AE98" s="176" t="str">
        <f t="shared" si="5"/>
        <v/>
      </c>
      <c r="AF98" s="41"/>
      <c r="AG98" s="41"/>
      <c r="AH98" s="41"/>
    </row>
    <row r="99" spans="1:34" ht="15.5" outlineLevel="2" x14ac:dyDescent="0.35">
      <c r="A99" s="41"/>
      <c r="B99" s="110">
        <v>38</v>
      </c>
      <c r="C99" s="184"/>
      <c r="D99" s="185"/>
      <c r="E99" s="186"/>
      <c r="F99" s="32" t="str">
        <f t="shared" si="6"/>
        <v/>
      </c>
      <c r="G99" s="186"/>
      <c r="H99" s="32" t="str">
        <f t="shared" si="1"/>
        <v/>
      </c>
      <c r="I99" s="186"/>
      <c r="J99" s="32" t="str">
        <f>IFERROR(ROUND(IF(I99="Jā",$D$25/'Vispārīgā informācija'!$F$40,""),2),"")</f>
        <v/>
      </c>
      <c r="K99" s="186"/>
      <c r="L99" s="32" t="str">
        <f>IFERROR(ROUND(IF(K99="Jā",$D$26/'Vispārīgā informācija'!$F$40,""),2),"")</f>
        <v/>
      </c>
      <c r="M99" s="186"/>
      <c r="N99" s="32" t="str">
        <f>IFERROR(ROUND(IF(M99="Jā",$D$27/'Vispārīgā informācija'!$F$40,""),2),"")</f>
        <v/>
      </c>
      <c r="O99" s="186"/>
      <c r="P99" s="32" t="str">
        <f t="shared" si="2"/>
        <v/>
      </c>
      <c r="Q99" s="186"/>
      <c r="R99" s="32" t="str">
        <f t="shared" si="3"/>
        <v/>
      </c>
      <c r="S99" s="186"/>
      <c r="T99" s="32" t="str">
        <f t="shared" si="4"/>
        <v/>
      </c>
      <c r="U99" s="52">
        <f t="shared" si="7"/>
        <v>0</v>
      </c>
      <c r="V99" s="190"/>
      <c r="W99" s="191"/>
      <c r="X99" s="192"/>
      <c r="Y99" s="193"/>
      <c r="Z99" s="310" t="str">
        <f>IF('Cenas aprēķins'!$E$22="Jā",IFERROR(IF(V99="Attiecināt uz stundām",U99*Y99,IF(V99="Attiecināt uz mēnesi",U99*Y99,IF(V99="Attiecināt uz reizi","N/A",""))),""),"")</f>
        <v/>
      </c>
      <c r="AA99" s="311" t="str">
        <f>IF('Cenas aprēķins'!$F$22="Jā",IFERROR(IF(V99="Attiecināt uz stundām",U99*Y99*$AA$59,IF(V99="Attiecināt uz reizi","N/A",IF(V99="Attiecināt uz mēnesi",U99*Y99*$AC$59/'Vispārīgā informācija'!$E$41/8*$AA$59,""))),""),"")</f>
        <v/>
      </c>
      <c r="AB99" s="312" t="str">
        <f>IF('Cenas aprēķins'!$G$22="Jā",IFERROR(IF(V99="Attiecināt uz mēnesi",U99*Y99*$AC$59/'Vispārīgā informācija'!$E$41,IF('Atlīdzības izmaksas'!V99="Attiecināt uz reizi","N/A",IF('Atlīdzības izmaksas'!V99="Attiecināt uz stundām",'Atlīdzības izmaksas'!U99*'Atlīdzības izmaksas'!Y99*'Atlīdzības izmaksas'!$AB$59,""))),""),"")</f>
        <v/>
      </c>
      <c r="AC99" s="313" t="str">
        <f>IF('Cenas aprēķins'!$H$22="Jā",IFERROR(IF(V99="Attiecināt uz stundām",U99*Y99*$AC$59,IF(V99="Attiecināt uz mēnesi",U99*Y99*$AC$59,IF(V99="Attiecināt uz reizi",U99*W99*X99*Y99,""))),""),"")</f>
        <v/>
      </c>
      <c r="AD99" s="310" t="str">
        <f>IF('Cenas aprēķins'!$I$22="Jā",IFERROR(IF(V99="Attiecināt uz stundām",U99*$AD$59*Y99,IF(V99="Attiecināt uz reizi",U99*W99*Y99,IF(V99="Attiecināt uz mēnesi","N/A",""))),""),"")</f>
        <v/>
      </c>
      <c r="AE99" s="176" t="str">
        <f t="shared" si="5"/>
        <v/>
      </c>
      <c r="AF99" s="41"/>
      <c r="AG99" s="41"/>
      <c r="AH99" s="41"/>
    </row>
    <row r="100" spans="1:34" ht="15.5" outlineLevel="2" x14ac:dyDescent="0.35">
      <c r="A100" s="41"/>
      <c r="B100" s="110">
        <v>39</v>
      </c>
      <c r="C100" s="184"/>
      <c r="D100" s="185"/>
      <c r="E100" s="186"/>
      <c r="F100" s="32" t="str">
        <f t="shared" si="6"/>
        <v/>
      </c>
      <c r="G100" s="186"/>
      <c r="H100" s="32" t="str">
        <f t="shared" si="1"/>
        <v/>
      </c>
      <c r="I100" s="186"/>
      <c r="J100" s="32" t="str">
        <f>IFERROR(ROUND(IF(I100="Jā",$D$25/'Vispārīgā informācija'!$F$40,""),2),"")</f>
        <v/>
      </c>
      <c r="K100" s="186"/>
      <c r="L100" s="32" t="str">
        <f>IFERROR(ROUND(IF(K100="Jā",$D$26/'Vispārīgā informācija'!$F$40,""),2),"")</f>
        <v/>
      </c>
      <c r="M100" s="186"/>
      <c r="N100" s="32" t="str">
        <f>IFERROR(ROUND(IF(M100="Jā",$D$27/'Vispārīgā informācija'!$F$40,""),2),"")</f>
        <v/>
      </c>
      <c r="O100" s="186"/>
      <c r="P100" s="32" t="str">
        <f t="shared" si="2"/>
        <v/>
      </c>
      <c r="Q100" s="186"/>
      <c r="R100" s="32" t="str">
        <f t="shared" si="3"/>
        <v/>
      </c>
      <c r="S100" s="186"/>
      <c r="T100" s="32" t="str">
        <f t="shared" si="4"/>
        <v/>
      </c>
      <c r="U100" s="52">
        <f t="shared" si="7"/>
        <v>0</v>
      </c>
      <c r="V100" s="190"/>
      <c r="W100" s="191"/>
      <c r="X100" s="192"/>
      <c r="Y100" s="193"/>
      <c r="Z100" s="310" t="str">
        <f>IF('Cenas aprēķins'!$E$22="Jā",IFERROR(IF(V100="Attiecināt uz stundām",U100*Y100,IF(V100="Attiecināt uz mēnesi",U100*Y100,IF(V100="Attiecināt uz reizi","N/A",""))),""),"")</f>
        <v/>
      </c>
      <c r="AA100" s="311" t="str">
        <f>IF('Cenas aprēķins'!$F$22="Jā",IFERROR(IF(V100="Attiecināt uz stundām",U100*Y100*$AA$59,IF(V100="Attiecināt uz reizi","N/A",IF(V100="Attiecināt uz mēnesi",U100*Y100*$AC$59/'Vispārīgā informācija'!$E$41/8*$AA$59,""))),""),"")</f>
        <v/>
      </c>
      <c r="AB100" s="312" t="str">
        <f>IF('Cenas aprēķins'!$G$22="Jā",IFERROR(IF(V100="Attiecināt uz mēnesi",U100*Y100*$AC$59/'Vispārīgā informācija'!$E$41,IF('Atlīdzības izmaksas'!V100="Attiecināt uz reizi","N/A",IF('Atlīdzības izmaksas'!V100="Attiecināt uz stundām",'Atlīdzības izmaksas'!U100*'Atlīdzības izmaksas'!Y100*'Atlīdzības izmaksas'!$AB$59,""))),""),"")</f>
        <v/>
      </c>
      <c r="AC100" s="313" t="str">
        <f>IF('Cenas aprēķins'!$H$22="Jā",IFERROR(IF(V100="Attiecināt uz stundām",U100*Y100*$AC$59,IF(V100="Attiecināt uz mēnesi",U100*Y100*$AC$59,IF(V100="Attiecināt uz reizi",U100*W100*X100*Y100,""))),""),"")</f>
        <v/>
      </c>
      <c r="AD100" s="310" t="str">
        <f>IF('Cenas aprēķins'!$I$22="Jā",IFERROR(IF(V100="Attiecināt uz stundām",U100*$AD$59*Y100,IF(V100="Attiecināt uz reizi",U100*W100*Y100,IF(V100="Attiecināt uz mēnesi","N/A",""))),""),"")</f>
        <v/>
      </c>
      <c r="AE100" s="176" t="str">
        <f t="shared" si="5"/>
        <v/>
      </c>
      <c r="AF100" s="41"/>
      <c r="AG100" s="41"/>
      <c r="AH100" s="41"/>
    </row>
    <row r="101" spans="1:34" ht="15.5" outlineLevel="1" x14ac:dyDescent="0.35">
      <c r="A101" s="41"/>
      <c r="B101" s="110">
        <v>40</v>
      </c>
      <c r="C101" s="184"/>
      <c r="D101" s="185"/>
      <c r="E101" s="186"/>
      <c r="F101" s="32" t="str">
        <f t="shared" si="6"/>
        <v/>
      </c>
      <c r="G101" s="186"/>
      <c r="H101" s="32" t="str">
        <f t="shared" si="1"/>
        <v/>
      </c>
      <c r="I101" s="186"/>
      <c r="J101" s="32" t="str">
        <f>IFERROR(ROUND(IF(I101="Jā",$D$25/'Vispārīgā informācija'!$F$40,""),2),"")</f>
        <v/>
      </c>
      <c r="K101" s="186"/>
      <c r="L101" s="32" t="str">
        <f>IFERROR(ROUND(IF(K101="Jā",$D$26/'Vispārīgā informācija'!$F$40,""),2),"")</f>
        <v/>
      </c>
      <c r="M101" s="186"/>
      <c r="N101" s="32" t="str">
        <f>IFERROR(ROUND(IF(M101="Jā",$D$27/'Vispārīgā informācija'!$F$40,""),2),"")</f>
        <v/>
      </c>
      <c r="O101" s="186"/>
      <c r="P101" s="32" t="str">
        <f t="shared" si="2"/>
        <v/>
      </c>
      <c r="Q101" s="186"/>
      <c r="R101" s="32" t="str">
        <f t="shared" si="3"/>
        <v/>
      </c>
      <c r="S101" s="186"/>
      <c r="T101" s="32" t="str">
        <f t="shared" si="4"/>
        <v/>
      </c>
      <c r="U101" s="52">
        <f t="shared" si="7"/>
        <v>0</v>
      </c>
      <c r="V101" s="190"/>
      <c r="W101" s="191"/>
      <c r="X101" s="192"/>
      <c r="Y101" s="193"/>
      <c r="Z101" s="310" t="str">
        <f>IF('Cenas aprēķins'!$E$22="Jā",IFERROR(IF(V101="Attiecināt uz stundām",U101*Y101,IF(V101="Attiecināt uz mēnesi",U101*Y101,IF(V101="Attiecināt uz reizi","N/A",""))),""),"")</f>
        <v/>
      </c>
      <c r="AA101" s="311" t="str">
        <f>IF('Cenas aprēķins'!$F$22="Jā",IFERROR(IF(V101="Attiecināt uz stundām",U101*Y101*$AA$59,IF(V101="Attiecināt uz reizi","N/A",IF(V101="Attiecināt uz mēnesi",U101*Y101*$AC$59/'Vispārīgā informācija'!$E$41/8*$AA$59,""))),""),"")</f>
        <v/>
      </c>
      <c r="AB101" s="312" t="str">
        <f>IF('Cenas aprēķins'!$G$22="Jā",IFERROR(IF(V101="Attiecināt uz mēnesi",U101*Y101*$AC$59/'Vispārīgā informācija'!$E$41,IF('Atlīdzības izmaksas'!V101="Attiecināt uz reizi","N/A",IF('Atlīdzības izmaksas'!V101="Attiecināt uz stundām",'Atlīdzības izmaksas'!U101*'Atlīdzības izmaksas'!Y101*'Atlīdzības izmaksas'!$AB$59,""))),""),"")</f>
        <v/>
      </c>
      <c r="AC101" s="313" t="str">
        <f>IF('Cenas aprēķins'!$H$22="Jā",IFERROR(IF(V101="Attiecināt uz stundām",U101*Y101*$AC$59,IF(V101="Attiecināt uz mēnesi",U101*Y101*$AC$59,IF(V101="Attiecināt uz reizi",U101*W101*X101*Y101,""))),""),"")</f>
        <v/>
      </c>
      <c r="AD101" s="310" t="str">
        <f>IF('Cenas aprēķins'!$I$22="Jā",IFERROR(IF(V101="Attiecināt uz stundām",U101*$AD$59*Y101,IF(V101="Attiecināt uz reizi",U101*W101*Y101,IF(V101="Attiecināt uz mēnesi","N/A",""))),""),"")</f>
        <v/>
      </c>
      <c r="AE101" s="176" t="str">
        <f t="shared" si="5"/>
        <v/>
      </c>
      <c r="AF101" s="41"/>
      <c r="AG101" s="41"/>
      <c r="AH101" s="41"/>
    </row>
    <row r="102" spans="1:34" ht="15.5" outlineLevel="2" x14ac:dyDescent="0.35">
      <c r="A102" s="41"/>
      <c r="B102" s="110">
        <v>41</v>
      </c>
      <c r="C102" s="184"/>
      <c r="D102" s="185"/>
      <c r="E102" s="186"/>
      <c r="F102" s="32" t="str">
        <f t="shared" si="6"/>
        <v/>
      </c>
      <c r="G102" s="186"/>
      <c r="H102" s="32" t="str">
        <f t="shared" si="1"/>
        <v/>
      </c>
      <c r="I102" s="186"/>
      <c r="J102" s="32" t="str">
        <f>IFERROR(ROUND(IF(I102="Jā",$D$25/'Vispārīgā informācija'!$F$40,""),2),"")</f>
        <v/>
      </c>
      <c r="K102" s="186"/>
      <c r="L102" s="32" t="str">
        <f>IFERROR(ROUND(IF(K102="Jā",$D$26/'Vispārīgā informācija'!$F$40,""),2),"")</f>
        <v/>
      </c>
      <c r="M102" s="186"/>
      <c r="N102" s="32" t="str">
        <f>IFERROR(ROUND(IF(M102="Jā",$D$27/'Vispārīgā informācija'!$F$40,""),2),"")</f>
        <v/>
      </c>
      <c r="O102" s="186"/>
      <c r="P102" s="32" t="str">
        <f t="shared" si="2"/>
        <v/>
      </c>
      <c r="Q102" s="186"/>
      <c r="R102" s="32" t="str">
        <f t="shared" si="3"/>
        <v/>
      </c>
      <c r="S102" s="186"/>
      <c r="T102" s="32" t="str">
        <f t="shared" si="4"/>
        <v/>
      </c>
      <c r="U102" s="52">
        <f t="shared" si="7"/>
        <v>0</v>
      </c>
      <c r="V102" s="190"/>
      <c r="W102" s="191"/>
      <c r="X102" s="192"/>
      <c r="Y102" s="193"/>
      <c r="Z102" s="310" t="str">
        <f>IF('Cenas aprēķins'!$E$22="Jā",IFERROR(IF(V102="Attiecināt uz stundām",U102*Y102,IF(V102="Attiecināt uz mēnesi",U102*Y102,IF(V102="Attiecināt uz reizi","N/A",""))),""),"")</f>
        <v/>
      </c>
      <c r="AA102" s="311" t="str">
        <f>IF('Cenas aprēķins'!$F$22="Jā",IFERROR(IF(V102="Attiecināt uz stundām",U102*Y102*$AA$59,IF(V102="Attiecināt uz reizi","N/A",IF(V102="Attiecināt uz mēnesi",U102*Y102*$AC$59/'Vispārīgā informācija'!$E$41/8*$AA$59,""))),""),"")</f>
        <v/>
      </c>
      <c r="AB102" s="312" t="str">
        <f>IF('Cenas aprēķins'!$G$22="Jā",IFERROR(IF(V102="Attiecināt uz mēnesi",U102*Y102*$AC$59/'Vispārīgā informācija'!$E$41,IF('Atlīdzības izmaksas'!V102="Attiecināt uz reizi","N/A",IF('Atlīdzības izmaksas'!V102="Attiecināt uz stundām",'Atlīdzības izmaksas'!U102*'Atlīdzības izmaksas'!Y102*'Atlīdzības izmaksas'!$AB$59,""))),""),"")</f>
        <v/>
      </c>
      <c r="AC102" s="313" t="str">
        <f>IF('Cenas aprēķins'!$H$22="Jā",IFERROR(IF(V102="Attiecināt uz stundām",U102*Y102*$AC$59,IF(V102="Attiecināt uz mēnesi",U102*Y102*$AC$59,IF(V102="Attiecināt uz reizi",U102*W102*X102*Y102,""))),""),"")</f>
        <v/>
      </c>
      <c r="AD102" s="310" t="str">
        <f>IF('Cenas aprēķins'!$I$22="Jā",IFERROR(IF(V102="Attiecināt uz stundām",U102*$AD$59*Y102,IF(V102="Attiecināt uz reizi",U102*W102*Y102,IF(V102="Attiecināt uz mēnesi","N/A",""))),""),"")</f>
        <v/>
      </c>
      <c r="AE102" s="176" t="str">
        <f t="shared" si="5"/>
        <v/>
      </c>
      <c r="AF102" s="41"/>
      <c r="AG102" s="41"/>
      <c r="AH102" s="41"/>
    </row>
    <row r="103" spans="1:34" ht="15.5" outlineLevel="2" x14ac:dyDescent="0.35">
      <c r="A103" s="41"/>
      <c r="B103" s="110">
        <v>42</v>
      </c>
      <c r="C103" s="184"/>
      <c r="D103" s="185"/>
      <c r="E103" s="186"/>
      <c r="F103" s="32" t="str">
        <f t="shared" si="6"/>
        <v/>
      </c>
      <c r="G103" s="186"/>
      <c r="H103" s="32" t="str">
        <f t="shared" si="1"/>
        <v/>
      </c>
      <c r="I103" s="186"/>
      <c r="J103" s="32" t="str">
        <f>IFERROR(ROUND(IF(I103="Jā",$D$25/'Vispārīgā informācija'!$F$40,""),2),"")</f>
        <v/>
      </c>
      <c r="K103" s="186"/>
      <c r="L103" s="32" t="str">
        <f>IFERROR(ROUND(IF(K103="Jā",$D$26/'Vispārīgā informācija'!$F$40,""),2),"")</f>
        <v/>
      </c>
      <c r="M103" s="186"/>
      <c r="N103" s="32" t="str">
        <f>IFERROR(ROUND(IF(M103="Jā",$D$27/'Vispārīgā informācija'!$F$40,""),2),"")</f>
        <v/>
      </c>
      <c r="O103" s="186"/>
      <c r="P103" s="32" t="str">
        <f t="shared" si="2"/>
        <v/>
      </c>
      <c r="Q103" s="186"/>
      <c r="R103" s="32" t="str">
        <f t="shared" si="3"/>
        <v/>
      </c>
      <c r="S103" s="186"/>
      <c r="T103" s="32" t="str">
        <f t="shared" si="4"/>
        <v/>
      </c>
      <c r="U103" s="52">
        <f t="shared" si="7"/>
        <v>0</v>
      </c>
      <c r="V103" s="190"/>
      <c r="W103" s="191"/>
      <c r="X103" s="192"/>
      <c r="Y103" s="193"/>
      <c r="Z103" s="310" t="str">
        <f>IF('Cenas aprēķins'!$E$22="Jā",IFERROR(IF(V103="Attiecināt uz stundām",U103*Y103,IF(V103="Attiecināt uz mēnesi",U103*Y103,IF(V103="Attiecināt uz reizi","N/A",""))),""),"")</f>
        <v/>
      </c>
      <c r="AA103" s="311" t="str">
        <f>IF('Cenas aprēķins'!$F$22="Jā",IFERROR(IF(V103="Attiecināt uz stundām",U103*Y103*$AA$59,IF(V103="Attiecināt uz reizi","N/A",IF(V103="Attiecināt uz mēnesi",U103*Y103*$AC$59/'Vispārīgā informācija'!$E$41/8*$AA$59,""))),""),"")</f>
        <v/>
      </c>
      <c r="AB103" s="312" t="str">
        <f>IF('Cenas aprēķins'!$G$22="Jā",IFERROR(IF(V103="Attiecināt uz mēnesi",U103*Y103*$AC$59/'Vispārīgā informācija'!$E$41,IF('Atlīdzības izmaksas'!V103="Attiecināt uz reizi","N/A",IF('Atlīdzības izmaksas'!V103="Attiecināt uz stundām",'Atlīdzības izmaksas'!U103*'Atlīdzības izmaksas'!Y103*'Atlīdzības izmaksas'!$AB$59,""))),""),"")</f>
        <v/>
      </c>
      <c r="AC103" s="313" t="str">
        <f>IF('Cenas aprēķins'!$H$22="Jā",IFERROR(IF(V103="Attiecināt uz stundām",U103*Y103*$AC$59,IF(V103="Attiecināt uz mēnesi",U103*Y103*$AC$59,IF(V103="Attiecināt uz reizi",U103*W103*X103*Y103,""))),""),"")</f>
        <v/>
      </c>
      <c r="AD103" s="310" t="str">
        <f>IF('Cenas aprēķins'!$I$22="Jā",IFERROR(IF(V103="Attiecināt uz stundām",U103*$AD$59*Y103,IF(V103="Attiecināt uz reizi",U103*W103*Y103,IF(V103="Attiecināt uz mēnesi","N/A",""))),""),"")</f>
        <v/>
      </c>
      <c r="AE103" s="176" t="str">
        <f t="shared" si="5"/>
        <v/>
      </c>
      <c r="AF103" s="41"/>
      <c r="AG103" s="41"/>
      <c r="AH103" s="41"/>
    </row>
    <row r="104" spans="1:34" ht="15.5" outlineLevel="2" x14ac:dyDescent="0.35">
      <c r="A104" s="41"/>
      <c r="B104" s="110">
        <v>43</v>
      </c>
      <c r="C104" s="184"/>
      <c r="D104" s="185"/>
      <c r="E104" s="186"/>
      <c r="F104" s="32" t="str">
        <f t="shared" si="6"/>
        <v/>
      </c>
      <c r="G104" s="186"/>
      <c r="H104" s="32" t="str">
        <f t="shared" si="1"/>
        <v/>
      </c>
      <c r="I104" s="186"/>
      <c r="J104" s="32" t="str">
        <f>IFERROR(ROUND(IF(I104="Jā",$D$25/'Vispārīgā informācija'!$F$40,""),2),"")</f>
        <v/>
      </c>
      <c r="K104" s="186"/>
      <c r="L104" s="32" t="str">
        <f>IFERROR(ROUND(IF(K104="Jā",$D$26/'Vispārīgā informācija'!$F$40,""),2),"")</f>
        <v/>
      </c>
      <c r="M104" s="186"/>
      <c r="N104" s="32" t="str">
        <f>IFERROR(ROUND(IF(M104="Jā",$D$27/'Vispārīgā informācija'!$F$40,""),2),"")</f>
        <v/>
      </c>
      <c r="O104" s="186"/>
      <c r="P104" s="32" t="str">
        <f t="shared" si="2"/>
        <v/>
      </c>
      <c r="Q104" s="186"/>
      <c r="R104" s="32" t="str">
        <f t="shared" si="3"/>
        <v/>
      </c>
      <c r="S104" s="186"/>
      <c r="T104" s="32" t="str">
        <f t="shared" si="4"/>
        <v/>
      </c>
      <c r="U104" s="52">
        <f t="shared" si="7"/>
        <v>0</v>
      </c>
      <c r="V104" s="190"/>
      <c r="W104" s="191"/>
      <c r="X104" s="192"/>
      <c r="Y104" s="193"/>
      <c r="Z104" s="310" t="str">
        <f>IF('Cenas aprēķins'!$E$22="Jā",IFERROR(IF(V104="Attiecināt uz stundām",U104*Y104,IF(V104="Attiecināt uz mēnesi",U104*Y104,IF(V104="Attiecināt uz reizi","N/A",""))),""),"")</f>
        <v/>
      </c>
      <c r="AA104" s="311" t="str">
        <f>IF('Cenas aprēķins'!$F$22="Jā",IFERROR(IF(V104="Attiecināt uz stundām",U104*Y104*$AA$59,IF(V104="Attiecināt uz reizi","N/A",IF(V104="Attiecināt uz mēnesi",U104*Y104*$AC$59/'Vispārīgā informācija'!$E$41/8*$AA$59,""))),""),"")</f>
        <v/>
      </c>
      <c r="AB104" s="312" t="str">
        <f>IF('Cenas aprēķins'!$G$22="Jā",IFERROR(IF(V104="Attiecināt uz mēnesi",U104*Y104*$AC$59/'Vispārīgā informācija'!$E$41,IF('Atlīdzības izmaksas'!V104="Attiecināt uz reizi","N/A",IF('Atlīdzības izmaksas'!V104="Attiecināt uz stundām",'Atlīdzības izmaksas'!U104*'Atlīdzības izmaksas'!Y104*'Atlīdzības izmaksas'!$AB$59,""))),""),"")</f>
        <v/>
      </c>
      <c r="AC104" s="313" t="str">
        <f>IF('Cenas aprēķins'!$H$22="Jā",IFERROR(IF(V104="Attiecināt uz stundām",U104*Y104*$AC$59,IF(V104="Attiecināt uz mēnesi",U104*Y104*$AC$59,IF(V104="Attiecināt uz reizi",U104*W104*X104*Y104,""))),""),"")</f>
        <v/>
      </c>
      <c r="AD104" s="310" t="str">
        <f>IF('Cenas aprēķins'!$I$22="Jā",IFERROR(IF(V104="Attiecināt uz stundām",U104*$AD$59*Y104,IF(V104="Attiecināt uz reizi",U104*W104*Y104,IF(V104="Attiecināt uz mēnesi","N/A",""))),""),"")</f>
        <v/>
      </c>
      <c r="AE104" s="176" t="str">
        <f t="shared" si="5"/>
        <v/>
      </c>
      <c r="AF104" s="41"/>
      <c r="AG104" s="41"/>
      <c r="AH104" s="41"/>
    </row>
    <row r="105" spans="1:34" ht="15.5" outlineLevel="2" x14ac:dyDescent="0.35">
      <c r="A105" s="41"/>
      <c r="B105" s="110">
        <v>44</v>
      </c>
      <c r="C105" s="184"/>
      <c r="D105" s="185"/>
      <c r="E105" s="186"/>
      <c r="F105" s="32" t="str">
        <f t="shared" si="6"/>
        <v/>
      </c>
      <c r="G105" s="186"/>
      <c r="H105" s="32" t="str">
        <f t="shared" si="1"/>
        <v/>
      </c>
      <c r="I105" s="186"/>
      <c r="J105" s="32" t="str">
        <f>IFERROR(ROUND(IF(I105="Jā",$D$25/'Vispārīgā informācija'!$F$40,""),2),"")</f>
        <v/>
      </c>
      <c r="K105" s="186"/>
      <c r="L105" s="32" t="str">
        <f>IFERROR(ROUND(IF(K105="Jā",$D$26/'Vispārīgā informācija'!$F$40,""),2),"")</f>
        <v/>
      </c>
      <c r="M105" s="186"/>
      <c r="N105" s="32" t="str">
        <f>IFERROR(ROUND(IF(M105="Jā",$D$27/'Vispārīgā informācija'!$F$40,""),2),"")</f>
        <v/>
      </c>
      <c r="O105" s="186"/>
      <c r="P105" s="32" t="str">
        <f t="shared" si="2"/>
        <v/>
      </c>
      <c r="Q105" s="186"/>
      <c r="R105" s="32" t="str">
        <f t="shared" si="3"/>
        <v/>
      </c>
      <c r="S105" s="186"/>
      <c r="T105" s="32" t="str">
        <f t="shared" si="4"/>
        <v/>
      </c>
      <c r="U105" s="52">
        <f t="shared" si="7"/>
        <v>0</v>
      </c>
      <c r="V105" s="190"/>
      <c r="W105" s="191"/>
      <c r="X105" s="192"/>
      <c r="Y105" s="193"/>
      <c r="Z105" s="310" t="str">
        <f>IF('Cenas aprēķins'!$E$22="Jā",IFERROR(IF(V105="Attiecināt uz stundām",U105*Y105,IF(V105="Attiecināt uz mēnesi",U105*Y105,IF(V105="Attiecināt uz reizi","N/A",""))),""),"")</f>
        <v/>
      </c>
      <c r="AA105" s="311" t="str">
        <f>IF('Cenas aprēķins'!$F$22="Jā",IFERROR(IF(V105="Attiecināt uz stundām",U105*Y105*$AA$59,IF(V105="Attiecināt uz reizi","N/A",IF(V105="Attiecināt uz mēnesi",U105*Y105*$AC$59/'Vispārīgā informācija'!$E$41/8*$AA$59,""))),""),"")</f>
        <v/>
      </c>
      <c r="AB105" s="312" t="str">
        <f>IF('Cenas aprēķins'!$G$22="Jā",IFERROR(IF(V105="Attiecināt uz mēnesi",U105*Y105*$AC$59/'Vispārīgā informācija'!$E$41,IF('Atlīdzības izmaksas'!V105="Attiecināt uz reizi","N/A",IF('Atlīdzības izmaksas'!V105="Attiecināt uz stundām",'Atlīdzības izmaksas'!U105*'Atlīdzības izmaksas'!Y105*'Atlīdzības izmaksas'!$AB$59,""))),""),"")</f>
        <v/>
      </c>
      <c r="AC105" s="313" t="str">
        <f>IF('Cenas aprēķins'!$H$22="Jā",IFERROR(IF(V105="Attiecināt uz stundām",U105*Y105*$AC$59,IF(V105="Attiecināt uz mēnesi",U105*Y105*$AC$59,IF(V105="Attiecināt uz reizi",U105*W105*X105*Y105,""))),""),"")</f>
        <v/>
      </c>
      <c r="AD105" s="310" t="str">
        <f>IF('Cenas aprēķins'!$I$22="Jā",IFERROR(IF(V105="Attiecināt uz stundām",U105*$AD$59*Y105,IF(V105="Attiecināt uz reizi",U105*W105*Y105,IF(V105="Attiecināt uz mēnesi","N/A",""))),""),"")</f>
        <v/>
      </c>
      <c r="AE105" s="176" t="str">
        <f t="shared" si="5"/>
        <v/>
      </c>
      <c r="AF105" s="41"/>
      <c r="AG105" s="41"/>
      <c r="AH105" s="41"/>
    </row>
    <row r="106" spans="1:34" ht="15.5" outlineLevel="2" x14ac:dyDescent="0.35">
      <c r="A106" s="41"/>
      <c r="B106" s="110">
        <v>45</v>
      </c>
      <c r="C106" s="184"/>
      <c r="D106" s="185"/>
      <c r="E106" s="186"/>
      <c r="F106" s="32" t="str">
        <f t="shared" si="6"/>
        <v/>
      </c>
      <c r="G106" s="186"/>
      <c r="H106" s="32" t="str">
        <f t="shared" si="1"/>
        <v/>
      </c>
      <c r="I106" s="186"/>
      <c r="J106" s="32" t="str">
        <f>IFERROR(ROUND(IF(I106="Jā",$D$25/'Vispārīgā informācija'!$F$40,""),2),"")</f>
        <v/>
      </c>
      <c r="K106" s="186"/>
      <c r="L106" s="32" t="str">
        <f>IFERROR(ROUND(IF(K106="Jā",$D$26/'Vispārīgā informācija'!$F$40,""),2),"")</f>
        <v/>
      </c>
      <c r="M106" s="186"/>
      <c r="N106" s="32" t="str">
        <f>IFERROR(ROUND(IF(M106="Jā",$D$27/'Vispārīgā informācija'!$F$40,""),2),"")</f>
        <v/>
      </c>
      <c r="O106" s="186"/>
      <c r="P106" s="32" t="str">
        <f t="shared" si="2"/>
        <v/>
      </c>
      <c r="Q106" s="186"/>
      <c r="R106" s="32" t="str">
        <f t="shared" si="3"/>
        <v/>
      </c>
      <c r="S106" s="186"/>
      <c r="T106" s="32" t="str">
        <f t="shared" si="4"/>
        <v/>
      </c>
      <c r="U106" s="52">
        <f t="shared" si="7"/>
        <v>0</v>
      </c>
      <c r="V106" s="190"/>
      <c r="W106" s="191"/>
      <c r="X106" s="192"/>
      <c r="Y106" s="193"/>
      <c r="Z106" s="310" t="str">
        <f>IF('Cenas aprēķins'!$E$22="Jā",IFERROR(IF(V106="Attiecināt uz stundām",U106*Y106,IF(V106="Attiecināt uz mēnesi",U106*Y106,IF(V106="Attiecināt uz reizi","N/A",""))),""),"")</f>
        <v/>
      </c>
      <c r="AA106" s="311" t="str">
        <f>IF('Cenas aprēķins'!$F$22="Jā",IFERROR(IF(V106="Attiecināt uz stundām",U106*Y106*$AA$59,IF(V106="Attiecināt uz reizi","N/A",IF(V106="Attiecināt uz mēnesi",U106*Y106*$AC$59/'Vispārīgā informācija'!$E$41/8*$AA$59,""))),""),"")</f>
        <v/>
      </c>
      <c r="AB106" s="312" t="str">
        <f>IF('Cenas aprēķins'!$G$22="Jā",IFERROR(IF(V106="Attiecināt uz mēnesi",U106*Y106*$AC$59/'Vispārīgā informācija'!$E$41,IF('Atlīdzības izmaksas'!V106="Attiecināt uz reizi","N/A",IF('Atlīdzības izmaksas'!V106="Attiecināt uz stundām",'Atlīdzības izmaksas'!U106*'Atlīdzības izmaksas'!Y106*'Atlīdzības izmaksas'!$AB$59,""))),""),"")</f>
        <v/>
      </c>
      <c r="AC106" s="313" t="str">
        <f>IF('Cenas aprēķins'!$H$22="Jā",IFERROR(IF(V106="Attiecināt uz stundām",U106*Y106*$AC$59,IF(V106="Attiecināt uz mēnesi",U106*Y106*$AC$59,IF(V106="Attiecināt uz reizi",U106*W106*X106*Y106,""))),""),"")</f>
        <v/>
      </c>
      <c r="AD106" s="310" t="str">
        <f>IF('Cenas aprēķins'!$I$22="Jā",IFERROR(IF(V106="Attiecināt uz stundām",U106*$AD$59*Y106,IF(V106="Attiecināt uz reizi",U106*W106*Y106,IF(V106="Attiecināt uz mēnesi","N/A",""))),""),"")</f>
        <v/>
      </c>
      <c r="AE106" s="176" t="str">
        <f t="shared" si="5"/>
        <v/>
      </c>
      <c r="AF106" s="41"/>
      <c r="AG106" s="41"/>
      <c r="AH106" s="41"/>
    </row>
    <row r="107" spans="1:34" ht="15.5" outlineLevel="2" x14ac:dyDescent="0.35">
      <c r="A107" s="41"/>
      <c r="B107" s="110">
        <v>46</v>
      </c>
      <c r="C107" s="184"/>
      <c r="D107" s="185"/>
      <c r="E107" s="186"/>
      <c r="F107" s="32" t="str">
        <f t="shared" si="6"/>
        <v/>
      </c>
      <c r="G107" s="186"/>
      <c r="H107" s="32" t="str">
        <f t="shared" si="1"/>
        <v/>
      </c>
      <c r="I107" s="186"/>
      <c r="J107" s="32" t="str">
        <f>IFERROR(ROUND(IF(I107="Jā",$D$25/'Vispārīgā informācija'!$F$40,""),2),"")</f>
        <v/>
      </c>
      <c r="K107" s="186"/>
      <c r="L107" s="32" t="str">
        <f>IFERROR(ROUND(IF(K107="Jā",$D$26/'Vispārīgā informācija'!$F$40,""),2),"")</f>
        <v/>
      </c>
      <c r="M107" s="186"/>
      <c r="N107" s="32" t="str">
        <f>IFERROR(ROUND(IF(M107="Jā",$D$27/'Vispārīgā informācija'!$F$40,""),2),"")</f>
        <v/>
      </c>
      <c r="O107" s="186"/>
      <c r="P107" s="32" t="str">
        <f t="shared" si="2"/>
        <v/>
      </c>
      <c r="Q107" s="186"/>
      <c r="R107" s="32" t="str">
        <f t="shared" si="3"/>
        <v/>
      </c>
      <c r="S107" s="186"/>
      <c r="T107" s="32" t="str">
        <f t="shared" si="4"/>
        <v/>
      </c>
      <c r="U107" s="52">
        <f t="shared" si="7"/>
        <v>0</v>
      </c>
      <c r="V107" s="190"/>
      <c r="W107" s="191"/>
      <c r="X107" s="192"/>
      <c r="Y107" s="193"/>
      <c r="Z107" s="310" t="str">
        <f>IF('Cenas aprēķins'!$E$22="Jā",IFERROR(IF(V107="Attiecināt uz stundām",U107*Y107,IF(V107="Attiecināt uz mēnesi",U107*Y107,IF(V107="Attiecināt uz reizi","N/A",""))),""),"")</f>
        <v/>
      </c>
      <c r="AA107" s="311" t="str">
        <f>IF('Cenas aprēķins'!$F$22="Jā",IFERROR(IF(V107="Attiecināt uz stundām",U107*Y107*$AA$59,IF(V107="Attiecināt uz reizi","N/A",IF(V107="Attiecināt uz mēnesi",U107*Y107*$AC$59/'Vispārīgā informācija'!$E$41/8*$AA$59,""))),""),"")</f>
        <v/>
      </c>
      <c r="AB107" s="312" t="str">
        <f>IF('Cenas aprēķins'!$G$22="Jā",IFERROR(IF(V107="Attiecināt uz mēnesi",U107*Y107*$AC$59/'Vispārīgā informācija'!$E$41,IF('Atlīdzības izmaksas'!V107="Attiecināt uz reizi","N/A",IF('Atlīdzības izmaksas'!V107="Attiecināt uz stundām",'Atlīdzības izmaksas'!U107*'Atlīdzības izmaksas'!Y107*'Atlīdzības izmaksas'!$AB$59,""))),""),"")</f>
        <v/>
      </c>
      <c r="AC107" s="313" t="str">
        <f>IF('Cenas aprēķins'!$H$22="Jā",IFERROR(IF(V107="Attiecināt uz stundām",U107*Y107*$AC$59,IF(V107="Attiecināt uz mēnesi",U107*Y107*$AC$59,IF(V107="Attiecināt uz reizi",U107*W107*X107*Y107,""))),""),"")</f>
        <v/>
      </c>
      <c r="AD107" s="310" t="str">
        <f>IF('Cenas aprēķins'!$I$22="Jā",IFERROR(IF(V107="Attiecināt uz stundām",U107*$AD$59*Y107,IF(V107="Attiecināt uz reizi",U107*W107*Y107,IF(V107="Attiecināt uz mēnesi","N/A",""))),""),"")</f>
        <v/>
      </c>
      <c r="AE107" s="176" t="str">
        <f t="shared" si="5"/>
        <v/>
      </c>
      <c r="AF107" s="41"/>
      <c r="AG107" s="41"/>
      <c r="AH107" s="41"/>
    </row>
    <row r="108" spans="1:34" ht="15.5" outlineLevel="2" x14ac:dyDescent="0.35">
      <c r="A108" s="41"/>
      <c r="B108" s="110">
        <v>47</v>
      </c>
      <c r="C108" s="184"/>
      <c r="D108" s="185"/>
      <c r="E108" s="186"/>
      <c r="F108" s="32" t="str">
        <f t="shared" si="6"/>
        <v/>
      </c>
      <c r="G108" s="186"/>
      <c r="H108" s="32" t="str">
        <f t="shared" si="1"/>
        <v/>
      </c>
      <c r="I108" s="186"/>
      <c r="J108" s="32" t="str">
        <f>IFERROR(ROUND(IF(I108="Jā",$D$25/'Vispārīgā informācija'!$F$40,""),2),"")</f>
        <v/>
      </c>
      <c r="K108" s="186"/>
      <c r="L108" s="32" t="str">
        <f>IFERROR(ROUND(IF(K108="Jā",$D$26/'Vispārīgā informācija'!$F$40,""),2),"")</f>
        <v/>
      </c>
      <c r="M108" s="186"/>
      <c r="N108" s="32" t="str">
        <f>IFERROR(ROUND(IF(M108="Jā",$D$27/'Vispārīgā informācija'!$F$40,""),2),"")</f>
        <v/>
      </c>
      <c r="O108" s="186"/>
      <c r="P108" s="32" t="str">
        <f t="shared" si="2"/>
        <v/>
      </c>
      <c r="Q108" s="186"/>
      <c r="R108" s="32" t="str">
        <f t="shared" si="3"/>
        <v/>
      </c>
      <c r="S108" s="186"/>
      <c r="T108" s="32" t="str">
        <f t="shared" si="4"/>
        <v/>
      </c>
      <c r="U108" s="52">
        <f t="shared" si="7"/>
        <v>0</v>
      </c>
      <c r="V108" s="190"/>
      <c r="W108" s="191"/>
      <c r="X108" s="192"/>
      <c r="Y108" s="193"/>
      <c r="Z108" s="310" t="str">
        <f>IF('Cenas aprēķins'!$E$22="Jā",IFERROR(IF(V108="Attiecināt uz stundām",U108*Y108,IF(V108="Attiecināt uz mēnesi",U108*Y108,IF(V108="Attiecināt uz reizi","N/A",""))),""),"")</f>
        <v/>
      </c>
      <c r="AA108" s="311" t="str">
        <f>IF('Cenas aprēķins'!$F$22="Jā",IFERROR(IF(V108="Attiecināt uz stundām",U108*Y108*$AA$59,IF(V108="Attiecināt uz reizi","N/A",IF(V108="Attiecināt uz mēnesi",U108*Y108*$AC$59/'Vispārīgā informācija'!$E$41/8*$AA$59,""))),""),"")</f>
        <v/>
      </c>
      <c r="AB108" s="312" t="str">
        <f>IF('Cenas aprēķins'!$G$22="Jā",IFERROR(IF(V108="Attiecināt uz mēnesi",U108*Y108*$AC$59/'Vispārīgā informācija'!$E$41,IF('Atlīdzības izmaksas'!V108="Attiecināt uz reizi","N/A",IF('Atlīdzības izmaksas'!V108="Attiecināt uz stundām",'Atlīdzības izmaksas'!U108*'Atlīdzības izmaksas'!Y108*'Atlīdzības izmaksas'!$AB$59,""))),""),"")</f>
        <v/>
      </c>
      <c r="AC108" s="313" t="str">
        <f>IF('Cenas aprēķins'!$H$22="Jā",IFERROR(IF(V108="Attiecināt uz stundām",U108*Y108*$AC$59,IF(V108="Attiecināt uz mēnesi",U108*Y108*$AC$59,IF(V108="Attiecināt uz reizi",U108*W108*X108*Y108,""))),""),"")</f>
        <v/>
      </c>
      <c r="AD108" s="310" t="str">
        <f>IF('Cenas aprēķins'!$I$22="Jā",IFERROR(IF(V108="Attiecināt uz stundām",U108*$AD$59*Y108,IF(V108="Attiecināt uz reizi",U108*W108*Y108,IF(V108="Attiecināt uz mēnesi","N/A",""))),""),"")</f>
        <v/>
      </c>
      <c r="AE108" s="176" t="str">
        <f t="shared" si="5"/>
        <v/>
      </c>
      <c r="AF108" s="41"/>
      <c r="AG108" s="41"/>
      <c r="AH108" s="41"/>
    </row>
    <row r="109" spans="1:34" ht="15.5" outlineLevel="2" x14ac:dyDescent="0.35">
      <c r="A109" s="41"/>
      <c r="B109" s="110">
        <v>48</v>
      </c>
      <c r="C109" s="184"/>
      <c r="D109" s="185"/>
      <c r="E109" s="186"/>
      <c r="F109" s="32" t="str">
        <f t="shared" si="6"/>
        <v/>
      </c>
      <c r="G109" s="186"/>
      <c r="H109" s="32" t="str">
        <f t="shared" si="1"/>
        <v/>
      </c>
      <c r="I109" s="186"/>
      <c r="J109" s="32" t="str">
        <f>IFERROR(ROUND(IF(I109="Jā",$D$25/'Vispārīgā informācija'!$F$40,""),2),"")</f>
        <v/>
      </c>
      <c r="K109" s="186"/>
      <c r="L109" s="32" t="str">
        <f>IFERROR(ROUND(IF(K109="Jā",$D$26/'Vispārīgā informācija'!$F$40,""),2),"")</f>
        <v/>
      </c>
      <c r="M109" s="186"/>
      <c r="N109" s="32" t="str">
        <f>IFERROR(ROUND(IF(M109="Jā",$D$27/'Vispārīgā informācija'!$F$40,""),2),"")</f>
        <v/>
      </c>
      <c r="O109" s="186"/>
      <c r="P109" s="32" t="str">
        <f t="shared" si="2"/>
        <v/>
      </c>
      <c r="Q109" s="186"/>
      <c r="R109" s="32" t="str">
        <f t="shared" si="3"/>
        <v/>
      </c>
      <c r="S109" s="186"/>
      <c r="T109" s="32" t="str">
        <f t="shared" si="4"/>
        <v/>
      </c>
      <c r="U109" s="52">
        <f t="shared" si="7"/>
        <v>0</v>
      </c>
      <c r="V109" s="190"/>
      <c r="W109" s="191"/>
      <c r="X109" s="192"/>
      <c r="Y109" s="193"/>
      <c r="Z109" s="310" t="str">
        <f>IF('Cenas aprēķins'!$E$22="Jā",IFERROR(IF(V109="Attiecināt uz stundām",U109*Y109,IF(V109="Attiecināt uz mēnesi",U109*Y109,IF(V109="Attiecināt uz reizi","N/A",""))),""),"")</f>
        <v/>
      </c>
      <c r="AA109" s="311" t="str">
        <f>IF('Cenas aprēķins'!$F$22="Jā",IFERROR(IF(V109="Attiecināt uz stundām",U109*Y109*$AA$59,IF(V109="Attiecināt uz reizi","N/A",IF(V109="Attiecināt uz mēnesi",U109*Y109*$AC$59/'Vispārīgā informācija'!$E$41/8*$AA$59,""))),""),"")</f>
        <v/>
      </c>
      <c r="AB109" s="312" t="str">
        <f>IF('Cenas aprēķins'!$G$22="Jā",IFERROR(IF(V109="Attiecināt uz mēnesi",U109*Y109*$AC$59/'Vispārīgā informācija'!$E$41,IF('Atlīdzības izmaksas'!V109="Attiecināt uz reizi","N/A",IF('Atlīdzības izmaksas'!V109="Attiecināt uz stundām",'Atlīdzības izmaksas'!U109*'Atlīdzības izmaksas'!Y109*'Atlīdzības izmaksas'!$AB$59,""))),""),"")</f>
        <v/>
      </c>
      <c r="AC109" s="313" t="str">
        <f>IF('Cenas aprēķins'!$H$22="Jā",IFERROR(IF(V109="Attiecināt uz stundām",U109*Y109*$AC$59,IF(V109="Attiecināt uz mēnesi",U109*Y109*$AC$59,IF(V109="Attiecināt uz reizi",U109*W109*X109*Y109,""))),""),"")</f>
        <v/>
      </c>
      <c r="AD109" s="310" t="str">
        <f>IF('Cenas aprēķins'!$I$22="Jā",IFERROR(IF(V109="Attiecināt uz stundām",U109*$AD$59*Y109,IF(V109="Attiecināt uz reizi",U109*W109*Y109,IF(V109="Attiecināt uz mēnesi","N/A",""))),""),"")</f>
        <v/>
      </c>
      <c r="AE109" s="176" t="str">
        <f t="shared" si="5"/>
        <v/>
      </c>
      <c r="AF109" s="41"/>
      <c r="AG109" s="41"/>
      <c r="AH109" s="41"/>
    </row>
    <row r="110" spans="1:34" ht="15.5" outlineLevel="2" x14ac:dyDescent="0.35">
      <c r="A110" s="41"/>
      <c r="B110" s="110">
        <v>49</v>
      </c>
      <c r="C110" s="184"/>
      <c r="D110" s="185"/>
      <c r="E110" s="186"/>
      <c r="F110" s="32" t="str">
        <f t="shared" si="6"/>
        <v/>
      </c>
      <c r="G110" s="186"/>
      <c r="H110" s="32" t="str">
        <f t="shared" si="1"/>
        <v/>
      </c>
      <c r="I110" s="186"/>
      <c r="J110" s="32" t="str">
        <f>IFERROR(ROUND(IF(I110="Jā",$D$25/'Vispārīgā informācija'!$F$40,""),2),"")</f>
        <v/>
      </c>
      <c r="K110" s="186"/>
      <c r="L110" s="32" t="str">
        <f>IFERROR(ROUND(IF(K110="Jā",$D$26/'Vispārīgā informācija'!$F$40,""),2),"")</f>
        <v/>
      </c>
      <c r="M110" s="186"/>
      <c r="N110" s="32" t="str">
        <f>IFERROR(ROUND(IF(M110="Jā",$D$27/'Vispārīgā informācija'!$F$40,""),2),"")</f>
        <v/>
      </c>
      <c r="O110" s="186"/>
      <c r="P110" s="32" t="str">
        <f t="shared" si="2"/>
        <v/>
      </c>
      <c r="Q110" s="186"/>
      <c r="R110" s="32" t="str">
        <f t="shared" si="3"/>
        <v/>
      </c>
      <c r="S110" s="186"/>
      <c r="T110" s="32" t="str">
        <f t="shared" si="4"/>
        <v/>
      </c>
      <c r="U110" s="52">
        <f t="shared" si="7"/>
        <v>0</v>
      </c>
      <c r="V110" s="190"/>
      <c r="W110" s="191"/>
      <c r="X110" s="192"/>
      <c r="Y110" s="193"/>
      <c r="Z110" s="310" t="str">
        <f>IF('Cenas aprēķins'!$E$22="Jā",IFERROR(IF(V110="Attiecināt uz stundām",U110*Y110,IF(V110="Attiecināt uz mēnesi",U110*Y110,IF(V110="Attiecināt uz reizi","N/A",""))),""),"")</f>
        <v/>
      </c>
      <c r="AA110" s="311" t="str">
        <f>IF('Cenas aprēķins'!$F$22="Jā",IFERROR(IF(V110="Attiecināt uz stundām",U110*Y110*$AA$59,IF(V110="Attiecināt uz reizi","N/A",IF(V110="Attiecināt uz mēnesi",U110*Y110*$AC$59/'Vispārīgā informācija'!$E$41/8*$AA$59,""))),""),"")</f>
        <v/>
      </c>
      <c r="AB110" s="312" t="str">
        <f>IF('Cenas aprēķins'!$G$22="Jā",IFERROR(IF(V110="Attiecināt uz mēnesi",U110*Y110*$AC$59/'Vispārīgā informācija'!$E$41,IF('Atlīdzības izmaksas'!V110="Attiecināt uz reizi","N/A",IF('Atlīdzības izmaksas'!V110="Attiecināt uz stundām",'Atlīdzības izmaksas'!U110*'Atlīdzības izmaksas'!Y110*'Atlīdzības izmaksas'!$AB$59,""))),""),"")</f>
        <v/>
      </c>
      <c r="AC110" s="313" t="str">
        <f>IF('Cenas aprēķins'!$H$22="Jā",IFERROR(IF(V110="Attiecināt uz stundām",U110*Y110*$AC$59,IF(V110="Attiecināt uz mēnesi",U110*Y110*$AC$59,IF(V110="Attiecināt uz reizi",U110*W110*X110*Y110,""))),""),"")</f>
        <v/>
      </c>
      <c r="AD110" s="310" t="str">
        <f>IF('Cenas aprēķins'!$I$22="Jā",IFERROR(IF(V110="Attiecināt uz stundām",U110*$AD$59*Y110,IF(V110="Attiecināt uz reizi",U110*W110*Y110,IF(V110="Attiecināt uz mēnesi","N/A",""))),""),"")</f>
        <v/>
      </c>
      <c r="AE110" s="176" t="str">
        <f t="shared" si="5"/>
        <v/>
      </c>
      <c r="AF110" s="41"/>
      <c r="AG110" s="41"/>
      <c r="AH110" s="41"/>
    </row>
    <row r="111" spans="1:34" ht="16" outlineLevel="2" thickBot="1" x14ac:dyDescent="0.4">
      <c r="A111" s="41"/>
      <c r="B111" s="111">
        <v>50</v>
      </c>
      <c r="C111" s="187"/>
      <c r="D111" s="188"/>
      <c r="E111" s="189"/>
      <c r="F111" s="35" t="str">
        <f t="shared" si="6"/>
        <v/>
      </c>
      <c r="G111" s="189"/>
      <c r="H111" s="35" t="str">
        <f t="shared" si="1"/>
        <v/>
      </c>
      <c r="I111" s="189"/>
      <c r="J111" s="35" t="str">
        <f>IFERROR(ROUND(IF(I111="Jā",$D$25/'Vispārīgā informācija'!$F$40,""),2),"")</f>
        <v/>
      </c>
      <c r="K111" s="189"/>
      <c r="L111" s="35" t="str">
        <f>IFERROR(ROUND(IF(K111="Jā",$D$26/'Vispārīgā informācija'!$F$40,""),2),"")</f>
        <v/>
      </c>
      <c r="M111" s="189"/>
      <c r="N111" s="35" t="str">
        <f>IFERROR(ROUND(IF(M111="Jā",$D$27/'Vispārīgā informācija'!$F$40,""),2),"")</f>
        <v/>
      </c>
      <c r="O111" s="189"/>
      <c r="P111" s="35" t="str">
        <f t="shared" si="2"/>
        <v/>
      </c>
      <c r="Q111" s="189"/>
      <c r="R111" s="35" t="str">
        <f t="shared" si="3"/>
        <v/>
      </c>
      <c r="S111" s="189"/>
      <c r="T111" s="35" t="str">
        <f t="shared" si="4"/>
        <v/>
      </c>
      <c r="U111" s="53">
        <f t="shared" ref="U111" si="8">D111+IF(E111="Jā",F111,0)+IF(G111="Jā",H111,0)+IF(I111="Jā",J111,0)+IF(K111="Jā",L111,0)+IF(M111="Jā",N111,0)+IF(O111="Jā",P111,0)+IF(Q111="Jā",R111,0)+IF(S111="Jā",T111,0)</f>
        <v>0</v>
      </c>
      <c r="V111" s="194"/>
      <c r="W111" s="195"/>
      <c r="X111" s="196"/>
      <c r="Y111" s="197"/>
      <c r="Z111" s="314" t="str">
        <f>IF('Cenas aprēķins'!$E$22="Jā",IFERROR(IF(V111="Attiecināt uz stundām",U111*Y111,IF(V111="Attiecināt uz mēnesi",U111*Y111,IF(V111="Attiecināt uz reizi","N/A",""))),""),"")</f>
        <v/>
      </c>
      <c r="AA111" s="311" t="str">
        <f>IF('Cenas aprēķins'!$F$22="Jā",IFERROR(IF(V111="Attiecināt uz stundām",U111*Y111*$AA$59,IF(V111="Attiecināt uz reizi","N/A",IF(V111="Attiecināt uz mēnesi",U111*Y111*$AC$59/'Vispārīgā informācija'!$E$41/8*$AA$59,""))),""),"")</f>
        <v/>
      </c>
      <c r="AB111" s="312" t="str">
        <f>IF('Cenas aprēķins'!$G$22="Jā",IFERROR(IF(V111="Attiecināt uz mēnesi",U111*Y111*$AC$59/'Vispārīgā informācija'!$E$41,IF('Atlīdzības izmaksas'!V111="Attiecināt uz reizi","N/A",IF('Atlīdzības izmaksas'!V111="Attiecināt uz stundām",'Atlīdzības izmaksas'!U111*'Atlīdzības izmaksas'!Y111*'Atlīdzības izmaksas'!$AB$59,""))),""),"")</f>
        <v/>
      </c>
      <c r="AC111" s="313" t="str">
        <f>IF('Cenas aprēķins'!$H$22="Jā",IFERROR(IF(V111="Attiecināt uz stundām",U111*Y111*$AC$59,IF(V111="Attiecināt uz mēnesi",U111*Y111*$AC$59,IF(V111="Attiecināt uz reizi",U111*W111*X111*Y111,""))),""),"")</f>
        <v/>
      </c>
      <c r="AD111" s="310" t="str">
        <f>IF('Cenas aprēķins'!$I$22="Jā",IFERROR(IF(V111="Attiecināt uz stundām",U111*$AD$59*Y111,IF(V111="Attiecināt uz reizi",U111*W111*Y111,IF(V111="Attiecināt uz mēnesi","N/A",""))),""),"")</f>
        <v/>
      </c>
      <c r="AE111" s="176" t="str">
        <f t="shared" si="5"/>
        <v/>
      </c>
      <c r="AF111" s="41"/>
      <c r="AG111" s="41"/>
      <c r="AH111" s="41"/>
    </row>
    <row r="112" spans="1:34" ht="15.5" x14ac:dyDescent="0.35">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row>
    <row r="113" spans="1:34" ht="15.5" x14ac:dyDescent="0.35">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row>
    <row r="114" spans="1:34" ht="15.5" x14ac:dyDescent="0.35">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row>
    <row r="115" spans="1:34" ht="15.5" x14ac:dyDescent="0.35">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row>
    <row r="116" spans="1:34" ht="15.5" x14ac:dyDescent="0.35">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row>
    <row r="117" spans="1:34" ht="15.5" x14ac:dyDescent="0.35">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row>
    <row r="118" spans="1:34" ht="15.5" x14ac:dyDescent="0.35">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row>
    <row r="119" spans="1:34" ht="15.5" x14ac:dyDescent="0.35">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row>
    <row r="120" spans="1:34" ht="15.5" x14ac:dyDescent="0.35">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row>
    <row r="121" spans="1:34" ht="15.5" x14ac:dyDescent="0.35">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row>
  </sheetData>
  <sheetProtection algorithmName="SHA-512" hashValue="C4GCwxHMzuDXnEH3hq0jW3kPIMN9Nijh4Z3DEqRa60bDRVz4JfAbOhPObWmjqw4Ws7aK28dbon1VymmaJhijmQ==" saltValue="omaamlvicA9JQzn47AT+kQ==" spinCount="100000" sheet="1" formatColumns="0" formatRows="0" insertColumns="0" insertRows="0" selectLockedCells="1"/>
  <mergeCells count="18">
    <mergeCell ref="V48:AD56"/>
    <mergeCell ref="V58:V59"/>
    <mergeCell ref="B58:B59"/>
    <mergeCell ref="U58:U59"/>
    <mergeCell ref="M58:N58"/>
    <mergeCell ref="O58:P58"/>
    <mergeCell ref="Q58:R58"/>
    <mergeCell ref="S58:T58"/>
    <mergeCell ref="D58:D59"/>
    <mergeCell ref="C13:K16"/>
    <mergeCell ref="E58:F58"/>
    <mergeCell ref="G58:H58"/>
    <mergeCell ref="I58:J58"/>
    <mergeCell ref="K58:L58"/>
    <mergeCell ref="C58:C59"/>
    <mergeCell ref="C35:K37"/>
    <mergeCell ref="C49:K56"/>
    <mergeCell ref="H41:K44"/>
  </mergeCells>
  <conditionalFormatting sqref="Z62:Z111">
    <cfRule type="expression" dxfId="0" priority="1">
      <formula>Z62&lt;U62</formula>
    </cfRule>
  </conditionalFormatting>
  <hyperlinks>
    <hyperlink ref="B4" location="Saturs!A1" display="Atpakaļ uz sadaļu Saturs" xr:uid="{9743E403-E54B-4645-BC9B-767562286BB0}"/>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85C68148-A090-493E-90CC-C714C3334926}">
          <x14:formula1>
            <xm:f>'datu lapa'!$B$23:$B$24</xm:f>
          </x14:formula1>
          <xm:sqref>E61:E111 S61:S111 Q61:Q111 O61:O111 M61:M111 K61:K111 I61:I111 G61:G111</xm:sqref>
        </x14:dataValidation>
        <x14:dataValidation type="list" allowBlank="1" showInputMessage="1" showErrorMessage="1" xr:uid="{307117AD-BA66-4F7A-B99C-9BD400C15888}">
          <x14:formula1>
            <xm:f>'datu lapa'!$B$88:$B$90</xm:f>
          </x14:formula1>
          <xm:sqref>V61:V111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E064-CE11-4ECE-B1D9-57E0E5DDFD52}">
  <sheetPr>
    <tabColor rgb="FFCCECFF"/>
    <outlinePr summaryBelow="0"/>
  </sheetPr>
  <dimension ref="A2:V343"/>
  <sheetViews>
    <sheetView topLeftCell="A90" workbookViewId="0">
      <selection activeCell="B98" sqref="B98:H98"/>
    </sheetView>
  </sheetViews>
  <sheetFormatPr defaultColWidth="9.1796875" defaultRowHeight="12.5" outlineLevelRow="2" x14ac:dyDescent="0.25"/>
  <cols>
    <col min="1" max="1" width="10.26953125" style="81" customWidth="1"/>
    <col min="2" max="2" width="9.1796875" style="81"/>
    <col min="3" max="3" width="32" style="81" customWidth="1"/>
    <col min="4" max="4" width="13.7265625" style="81" customWidth="1"/>
    <col min="5" max="5" width="11.1796875" style="81" customWidth="1"/>
    <col min="6" max="6" width="10.453125" style="81" bestFit="1" customWidth="1"/>
    <col min="7" max="7" width="11.7265625" style="81" customWidth="1"/>
    <col min="8" max="8" width="9.1796875" style="81"/>
    <col min="9" max="9" width="11.1796875" style="81" customWidth="1"/>
    <col min="10" max="13" width="9.1796875" style="81"/>
    <col min="14" max="14" width="6.26953125" style="81" customWidth="1"/>
    <col min="15" max="16384" width="9.1796875" style="81"/>
  </cols>
  <sheetData>
    <row r="2" spans="1:22" ht="20.5" x14ac:dyDescent="0.45">
      <c r="A2" s="198"/>
      <c r="B2" s="83" t="s">
        <v>10</v>
      </c>
      <c r="C2" s="84" t="str">
        <f>Titullapa!$B$6</f>
        <v>Atelpas brīdis</v>
      </c>
      <c r="D2" s="82"/>
    </row>
    <row r="3" spans="1:22" ht="20.5" x14ac:dyDescent="0.45">
      <c r="A3" s="198"/>
      <c r="B3" s="83" t="s">
        <v>11</v>
      </c>
      <c r="C3" s="84" t="str">
        <f>Saturs!C10</f>
        <v>II Modulis: Izmitināšanas izmaksas</v>
      </c>
      <c r="D3" s="82"/>
    </row>
    <row r="4" spans="1:22" ht="20.5" x14ac:dyDescent="0.45">
      <c r="A4" s="198"/>
      <c r="B4" s="129" t="s">
        <v>12</v>
      </c>
      <c r="C4" s="84"/>
      <c r="D4" s="82"/>
    </row>
    <row r="5" spans="1:22" ht="20.5" x14ac:dyDescent="0.45">
      <c r="A5" s="198"/>
      <c r="B5" s="84"/>
      <c r="C5" s="84"/>
      <c r="D5" s="82"/>
    </row>
    <row r="6" spans="1:22" ht="17.5" x14ac:dyDescent="0.35">
      <c r="A6" s="198"/>
      <c r="B6" s="88" t="s">
        <v>14</v>
      </c>
      <c r="C6" s="130"/>
    </row>
    <row r="7" spans="1:22" ht="15.5" x14ac:dyDescent="0.35">
      <c r="A7" s="198"/>
      <c r="B7" s="198"/>
      <c r="C7" s="198"/>
      <c r="D7" s="89" t="s">
        <v>15</v>
      </c>
      <c r="E7" s="41" t="s">
        <v>18</v>
      </c>
      <c r="F7" s="41"/>
      <c r="G7" s="41"/>
      <c r="H7" s="41"/>
      <c r="I7" s="41"/>
      <c r="J7" s="41"/>
      <c r="K7" s="41"/>
      <c r="L7" s="41"/>
      <c r="M7" s="41"/>
      <c r="N7" s="41"/>
    </row>
    <row r="8" spans="1:22" ht="15.5" x14ac:dyDescent="0.35">
      <c r="A8" s="198"/>
      <c r="B8" s="198"/>
      <c r="C8" s="198"/>
      <c r="D8" s="90" t="s">
        <v>16</v>
      </c>
      <c r="E8" s="41" t="s">
        <v>270</v>
      </c>
      <c r="F8" s="41"/>
      <c r="G8" s="41"/>
      <c r="H8" s="41"/>
      <c r="I8" s="41"/>
      <c r="J8" s="41"/>
      <c r="K8" s="41"/>
      <c r="L8" s="41"/>
      <c r="M8" s="41"/>
      <c r="N8" s="41"/>
    </row>
    <row r="9" spans="1:22" ht="15.5" x14ac:dyDescent="0.35">
      <c r="A9" s="198"/>
      <c r="B9" s="198"/>
      <c r="C9" s="198"/>
      <c r="D9" s="91" t="s">
        <v>17</v>
      </c>
      <c r="E9" s="41" t="s">
        <v>271</v>
      </c>
      <c r="F9" s="41"/>
      <c r="G9" s="41"/>
      <c r="H9" s="41"/>
      <c r="I9" s="41"/>
      <c r="J9" s="41"/>
      <c r="K9" s="41"/>
      <c r="L9" s="41"/>
      <c r="M9" s="41"/>
      <c r="N9" s="41"/>
    </row>
    <row r="10" spans="1:22" ht="15.5" x14ac:dyDescent="0.35">
      <c r="A10" s="198"/>
      <c r="B10" s="198"/>
      <c r="C10" s="198"/>
      <c r="D10" s="41"/>
      <c r="E10" s="41"/>
      <c r="F10" s="41"/>
      <c r="G10" s="41"/>
      <c r="H10" s="41"/>
      <c r="I10" s="41"/>
      <c r="J10" s="41"/>
      <c r="K10" s="41"/>
      <c r="L10" s="41"/>
      <c r="M10" s="41"/>
      <c r="N10" s="41"/>
    </row>
    <row r="11" spans="1:22" ht="17.5" x14ac:dyDescent="0.35">
      <c r="A11" s="198"/>
      <c r="B11" s="88" t="s">
        <v>49</v>
      </c>
      <c r="C11" s="198"/>
    </row>
    <row r="12" spans="1:22" ht="13" thickBot="1" x14ac:dyDescent="0.3"/>
    <row r="13" spans="1:22" ht="12.75" customHeight="1" x14ac:dyDescent="0.25">
      <c r="C13" s="333" t="s">
        <v>309</v>
      </c>
      <c r="D13" s="334"/>
      <c r="E13" s="334"/>
      <c r="F13" s="334"/>
      <c r="G13" s="334"/>
      <c r="H13" s="334"/>
      <c r="I13" s="334"/>
      <c r="J13" s="334"/>
      <c r="K13" s="335"/>
      <c r="O13" s="225"/>
      <c r="P13" s="225"/>
      <c r="Q13" s="225"/>
      <c r="R13" s="225"/>
      <c r="S13" s="225"/>
      <c r="T13" s="225"/>
      <c r="U13" s="225"/>
      <c r="V13" s="225"/>
    </row>
    <row r="14" spans="1:22" x14ac:dyDescent="0.25">
      <c r="C14" s="336"/>
      <c r="D14" s="337"/>
      <c r="E14" s="337"/>
      <c r="F14" s="337"/>
      <c r="G14" s="337"/>
      <c r="H14" s="337"/>
      <c r="I14" s="337"/>
      <c r="J14" s="337"/>
      <c r="K14" s="338"/>
      <c r="O14" s="225"/>
      <c r="P14" s="225"/>
      <c r="Q14" s="225" t="s">
        <v>76</v>
      </c>
      <c r="R14" s="225" t="s">
        <v>77</v>
      </c>
      <c r="S14" s="225" t="s">
        <v>78</v>
      </c>
      <c r="T14" s="225" t="s">
        <v>21</v>
      </c>
      <c r="U14" s="225" t="s">
        <v>79</v>
      </c>
      <c r="V14" s="225"/>
    </row>
    <row r="15" spans="1:22" ht="42.65" customHeight="1" thickBot="1" x14ac:dyDescent="0.3">
      <c r="C15" s="339"/>
      <c r="D15" s="340"/>
      <c r="E15" s="340"/>
      <c r="F15" s="340"/>
      <c r="G15" s="340"/>
      <c r="H15" s="340"/>
      <c r="I15" s="340"/>
      <c r="J15" s="340"/>
      <c r="K15" s="341"/>
      <c r="O15" s="225"/>
      <c r="P15" s="225" t="s">
        <v>238</v>
      </c>
      <c r="Q15" s="226" t="str">
        <f>H30</f>
        <v/>
      </c>
      <c r="R15" s="226" t="str">
        <f t="shared" ref="R15:U15" si="0">I30</f>
        <v/>
      </c>
      <c r="S15" s="226">
        <f t="shared" si="0"/>
        <v>62.130177514792898</v>
      </c>
      <c r="T15" s="226" t="str">
        <f t="shared" si="0"/>
        <v/>
      </c>
      <c r="U15" s="226" t="str">
        <f t="shared" si="0"/>
        <v/>
      </c>
      <c r="V15" s="225"/>
    </row>
    <row r="16" spans="1:22" ht="14.5" x14ac:dyDescent="0.35">
      <c r="C16" s="150"/>
      <c r="D16" s="150"/>
      <c r="E16" s="150"/>
      <c r="F16" s="150"/>
      <c r="G16" s="150"/>
      <c r="H16" s="150"/>
      <c r="I16" s="150"/>
      <c r="J16" s="150"/>
      <c r="K16" s="150"/>
      <c r="O16" s="225"/>
      <c r="P16" s="225" t="s">
        <v>241</v>
      </c>
      <c r="Q16" s="226" t="str">
        <f>IFERROR(VLOOKUP($C$41,$O$43:$T$46,2,0),"")</f>
        <v/>
      </c>
      <c r="R16" s="226" t="str">
        <f>IFERROR(VLOOKUP($C$41,$O$43:$T$46,3,0),"")</f>
        <v/>
      </c>
      <c r="S16" s="226">
        <f>IFERROR(VLOOKUP($C$41,$O$43:$T$46,4,0),"")</f>
        <v>41.420118343195263</v>
      </c>
      <c r="T16" s="226" t="str">
        <f>IFERROR(VLOOKUP($C$41,$O$43:$T$46,5,0),"")</f>
        <v/>
      </c>
      <c r="U16" s="226" t="str">
        <f>IFERROR(VLOOKUP($C$41,$O$43:$T$46,6,0),"")</f>
        <v/>
      </c>
      <c r="V16" s="225"/>
    </row>
    <row r="17" spans="2:22" ht="15.5" x14ac:dyDescent="0.35">
      <c r="B17" s="41"/>
      <c r="C17" s="41"/>
      <c r="D17" s="41"/>
      <c r="E17" s="41"/>
      <c r="F17" s="41"/>
      <c r="G17" s="41"/>
      <c r="H17" s="41"/>
      <c r="I17" s="41"/>
      <c r="J17" s="41"/>
      <c r="K17" s="41"/>
      <c r="L17" s="41"/>
      <c r="M17" s="41"/>
      <c r="N17" s="41"/>
      <c r="O17" s="222"/>
      <c r="P17" s="225" t="s">
        <v>246</v>
      </c>
      <c r="Q17" s="226" t="str">
        <f>IFERROR(VLOOKUP($B$98,$O$96:$T$101,2,0),"")</f>
        <v/>
      </c>
      <c r="R17" s="226" t="str">
        <f>IFERROR(VLOOKUP($B$98,$O$96:$T$101,3,0),"")</f>
        <v/>
      </c>
      <c r="S17" s="226">
        <f>IFERROR(VLOOKUP($B$98,$O$96:$T$101,4,0),"")</f>
        <v>2.74</v>
      </c>
      <c r="T17" s="226" t="str">
        <f>IFERROR(VLOOKUP($B$98,$O$96:$T$101,5,0),"")</f>
        <v/>
      </c>
      <c r="U17" s="226" t="str">
        <f>IFERROR(VLOOKUP($B$98,$O$96:$T$101,6,0),"")</f>
        <v/>
      </c>
      <c r="V17" s="225"/>
    </row>
    <row r="18" spans="2:22" ht="16" thickBot="1" x14ac:dyDescent="0.4">
      <c r="B18" s="41"/>
      <c r="C18" s="41"/>
      <c r="D18" s="41"/>
      <c r="E18" s="41"/>
      <c r="F18" s="41"/>
      <c r="G18" s="41"/>
      <c r="H18" s="41"/>
      <c r="I18" s="41"/>
      <c r="J18" s="41"/>
      <c r="K18" s="41"/>
      <c r="L18" s="41"/>
      <c r="M18" s="41"/>
      <c r="N18" s="41"/>
      <c r="O18" s="222"/>
      <c r="P18" s="225"/>
      <c r="Q18" s="225"/>
      <c r="R18" s="225"/>
      <c r="S18" s="225"/>
      <c r="T18" s="225"/>
      <c r="U18" s="225"/>
      <c r="V18" s="225"/>
    </row>
    <row r="19" spans="2:22" ht="16" thickBot="1" x14ac:dyDescent="0.4">
      <c r="B19" s="41"/>
      <c r="C19" s="41"/>
      <c r="D19" s="41"/>
      <c r="E19" s="41"/>
      <c r="F19" s="41"/>
      <c r="G19" s="41"/>
      <c r="H19" s="199" t="str">
        <f>'Cenas aprēķins'!E20</f>
        <v>Stunda</v>
      </c>
      <c r="I19" s="199" t="str">
        <f>'Cenas aprēķins'!F20</f>
        <v>Diena</v>
      </c>
      <c r="J19" s="199" t="str">
        <f>'Cenas aprēķins'!G20</f>
        <v>Diennakts</v>
      </c>
      <c r="K19" s="199" t="str">
        <f>'Cenas aprēķins'!H20</f>
        <v>Mēnesis</v>
      </c>
      <c r="L19" s="200" t="str">
        <f>'Cenas aprēķins'!I20</f>
        <v>Reize</v>
      </c>
      <c r="M19" s="41"/>
      <c r="N19" s="41"/>
      <c r="O19" s="222"/>
    </row>
    <row r="20" spans="2:22" ht="16" thickBot="1" x14ac:dyDescent="0.4">
      <c r="B20" s="41"/>
      <c r="C20" s="41"/>
      <c r="D20" s="41"/>
      <c r="E20" s="41"/>
      <c r="F20" s="41"/>
      <c r="G20" s="41"/>
      <c r="H20" s="199">
        <f>'Cenas aprēķins'!E21</f>
        <v>1</v>
      </c>
      <c r="I20" s="199">
        <f>'Cenas aprēķins'!F21</f>
        <v>0</v>
      </c>
      <c r="J20" s="199">
        <f>'Cenas aprēķins'!G21</f>
        <v>24</v>
      </c>
      <c r="K20" s="199">
        <f>'Vispārīgā informācija'!$D$41*24</f>
        <v>730.08</v>
      </c>
      <c r="L20" s="200">
        <f>'Cenas aprēķins'!I21</f>
        <v>0</v>
      </c>
      <c r="M20" s="41"/>
      <c r="N20" s="41"/>
      <c r="O20" s="222"/>
    </row>
    <row r="21" spans="2:22" ht="18" thickBot="1" x14ac:dyDescent="0.4">
      <c r="B21" s="41"/>
      <c r="C21" s="41"/>
      <c r="D21" s="41"/>
      <c r="E21" s="41"/>
      <c r="F21" s="41"/>
      <c r="G21" s="149" t="s">
        <v>143</v>
      </c>
      <c r="H21" s="54">
        <f>IFERROR(Q15+Q17+Q16,O21)</f>
        <v>0</v>
      </c>
      <c r="I21" s="55">
        <f>IFERROR(R15+R17+R16,O21)</f>
        <v>0</v>
      </c>
      <c r="J21" s="55">
        <f>IFERROR(S15+S17+S16,O21)</f>
        <v>106.29029585798816</v>
      </c>
      <c r="K21" s="55">
        <f>IFERROR(T15+T17+T16,O21)</f>
        <v>0</v>
      </c>
      <c r="L21" s="56">
        <f>IFERROR(U15+U17+U16,O21)</f>
        <v>0</v>
      </c>
      <c r="M21" s="41"/>
      <c r="N21" s="41"/>
      <c r="O21" s="304">
        <v>0</v>
      </c>
    </row>
    <row r="22" spans="2:22" ht="15.5" x14ac:dyDescent="0.35">
      <c r="B22" s="41"/>
      <c r="C22" s="41"/>
      <c r="D22" s="41"/>
      <c r="E22" s="41"/>
      <c r="F22" s="41"/>
      <c r="G22" s="41"/>
      <c r="H22" s="41"/>
      <c r="I22" s="41"/>
      <c r="J22" s="41"/>
      <c r="K22" s="41"/>
      <c r="L22" s="41"/>
      <c r="M22" s="41"/>
      <c r="N22" s="41"/>
      <c r="O22" s="222"/>
    </row>
    <row r="23" spans="2:22" ht="15.5" x14ac:dyDescent="0.35">
      <c r="B23" s="41"/>
      <c r="C23" s="41"/>
      <c r="D23" s="41"/>
      <c r="E23" s="41"/>
      <c r="F23" s="41"/>
      <c r="G23" s="41"/>
      <c r="H23" s="41"/>
      <c r="I23" s="41"/>
      <c r="J23" s="41"/>
      <c r="K23" s="41"/>
      <c r="L23" s="41"/>
      <c r="M23" s="41"/>
      <c r="N23" s="41"/>
      <c r="O23" s="222"/>
    </row>
    <row r="24" spans="2:22" ht="20" x14ac:dyDescent="0.4">
      <c r="B24" s="315" t="s">
        <v>304</v>
      </c>
      <c r="C24" s="201"/>
      <c r="D24" s="201"/>
      <c r="E24" s="201"/>
      <c r="F24" s="201"/>
      <c r="G24" s="201"/>
      <c r="H24" s="201"/>
      <c r="I24" s="201"/>
      <c r="J24" s="41"/>
      <c r="K24" s="41"/>
      <c r="L24" s="41"/>
      <c r="M24" s="41"/>
      <c r="N24" s="41"/>
      <c r="O24" s="41"/>
    </row>
    <row r="25" spans="2:22" ht="16" thickBot="1" x14ac:dyDescent="0.4">
      <c r="B25" s="41"/>
      <c r="C25" s="41"/>
      <c r="D25" s="41"/>
      <c r="E25" s="41"/>
      <c r="F25" s="41"/>
      <c r="G25" s="41"/>
      <c r="H25" s="41"/>
      <c r="I25" s="41"/>
      <c r="J25" s="41"/>
      <c r="K25" s="41"/>
      <c r="L25" s="41"/>
      <c r="M25" s="41"/>
      <c r="N25" s="41"/>
      <c r="O25" s="41"/>
    </row>
    <row r="26" spans="2:22" ht="19" thickBot="1" x14ac:dyDescent="0.4">
      <c r="B26" s="41"/>
      <c r="C26" s="41"/>
      <c r="D26" s="202" t="s">
        <v>255</v>
      </c>
      <c r="E26" s="128">
        <v>315</v>
      </c>
      <c r="F26" s="41"/>
      <c r="G26" s="41"/>
      <c r="H26" s="41"/>
      <c r="I26" s="41"/>
      <c r="J26" s="41"/>
      <c r="K26" s="41"/>
      <c r="L26" s="41"/>
      <c r="M26" s="41"/>
      <c r="N26" s="41"/>
      <c r="O26" s="41"/>
    </row>
    <row r="27" spans="2:22" ht="19" thickBot="1" x14ac:dyDescent="0.4">
      <c r="B27" s="41"/>
      <c r="C27" s="41"/>
      <c r="D27" s="202" t="s">
        <v>303</v>
      </c>
      <c r="E27" s="128">
        <v>6</v>
      </c>
      <c r="F27" s="41"/>
      <c r="G27" s="41"/>
      <c r="H27" s="41"/>
      <c r="I27" s="41"/>
      <c r="J27" s="41"/>
      <c r="K27" s="41"/>
      <c r="L27" s="41"/>
      <c r="M27" s="41"/>
      <c r="N27" s="41"/>
      <c r="O27" s="41"/>
    </row>
    <row r="28" spans="2:22" ht="16" thickBot="1" x14ac:dyDescent="0.4">
      <c r="B28" s="41"/>
      <c r="C28" s="41"/>
      <c r="D28" s="202"/>
      <c r="E28" s="41"/>
      <c r="F28" s="41"/>
      <c r="G28" s="41"/>
      <c r="H28" s="199" t="str">
        <f>'Cenas aprēķins'!E20</f>
        <v>Stunda</v>
      </c>
      <c r="I28" s="94" t="str">
        <f>'Cenas aprēķins'!F20</f>
        <v>Diena</v>
      </c>
      <c r="J28" s="94" t="str">
        <f>'Cenas aprēķins'!G20</f>
        <v>Diennakts</v>
      </c>
      <c r="K28" s="94" t="str">
        <f>'Cenas aprēķins'!H20</f>
        <v>Mēnesis</v>
      </c>
      <c r="L28" s="95" t="str">
        <f>'Cenas aprēķins'!I20</f>
        <v>Reize</v>
      </c>
      <c r="M28" s="222"/>
      <c r="N28" s="41"/>
      <c r="O28" s="41"/>
    </row>
    <row r="29" spans="2:22" ht="16" thickBot="1" x14ac:dyDescent="0.4">
      <c r="B29" s="41"/>
      <c r="C29" s="41"/>
      <c r="D29" s="202"/>
      <c r="E29" s="41"/>
      <c r="F29" s="41"/>
      <c r="G29" s="41"/>
      <c r="H29" s="199">
        <f>'Cenas aprēķins'!E21</f>
        <v>1</v>
      </c>
      <c r="I29" s="199">
        <f>'Cenas aprēķins'!F21</f>
        <v>0</v>
      </c>
      <c r="J29" s="199">
        <f>'Cenas aprēķins'!G21</f>
        <v>24</v>
      </c>
      <c r="K29" s="199">
        <f>'Vispārīgā informācija'!$D$41*24</f>
        <v>730.08</v>
      </c>
      <c r="L29" s="200">
        <f>'Cenas aprēķins'!I21</f>
        <v>0</v>
      </c>
      <c r="M29" s="222"/>
      <c r="N29" s="41"/>
      <c r="O29" s="41"/>
    </row>
    <row r="30" spans="2:22" ht="18" thickBot="1" x14ac:dyDescent="0.4">
      <c r="B30" s="41"/>
      <c r="C30" s="41"/>
      <c r="D30" s="202"/>
      <c r="E30" s="41"/>
      <c r="F30" s="41"/>
      <c r="G30" s="149" t="s">
        <v>122</v>
      </c>
      <c r="H30" s="45" t="str">
        <f>IF('Cenas aprēķins'!E22="Jā",M30/(24*'Vispārīgā informācija'!D41)*H29,"")</f>
        <v/>
      </c>
      <c r="I30" s="46" t="str">
        <f>IF('Cenas aprēķins'!F22="Jā",M30/('Vispārīgā informācija'!D41*24)*I29,"")</f>
        <v/>
      </c>
      <c r="J30" s="46">
        <f>IF('Cenas aprēķins'!G22="Jā",M30/'Vispārīgā informācija'!D41,"")</f>
        <v>62.130177514792898</v>
      </c>
      <c r="K30" s="46" t="str">
        <f>IF('Cenas aprēķins'!H45="Jā",E27*E26,"")</f>
        <v/>
      </c>
      <c r="L30" s="47" t="str">
        <f>IF('Cenas aprēķins'!I22="Jā",M30/('Vispārīgā informācija'!D41*24)*L29,"")</f>
        <v/>
      </c>
      <c r="M30" s="222">
        <f>E26*E27</f>
        <v>1890</v>
      </c>
      <c r="N30" s="41"/>
      <c r="O30" s="41"/>
    </row>
    <row r="31" spans="2:22" ht="17.5" x14ac:dyDescent="0.35">
      <c r="B31" s="41"/>
      <c r="C31" s="41"/>
      <c r="D31" s="202"/>
      <c r="E31" s="41"/>
      <c r="F31" s="41"/>
      <c r="G31" s="149"/>
      <c r="H31" s="59"/>
      <c r="I31" s="59"/>
      <c r="J31" s="59"/>
      <c r="K31" s="59"/>
      <c r="L31" s="59"/>
      <c r="M31" s="222"/>
      <c r="N31" s="41"/>
      <c r="O31" s="41"/>
    </row>
    <row r="32" spans="2:22" ht="20" x14ac:dyDescent="0.4">
      <c r="B32" s="315" t="s">
        <v>305</v>
      </c>
      <c r="C32" s="201"/>
      <c r="D32" s="201"/>
      <c r="E32" s="201"/>
      <c r="F32" s="201"/>
      <c r="G32" s="201"/>
      <c r="H32" s="201"/>
      <c r="I32" s="201"/>
      <c r="J32" s="59"/>
      <c r="K32" s="59"/>
      <c r="L32" s="59"/>
      <c r="M32" s="222"/>
      <c r="N32" s="41"/>
      <c r="O32" s="41"/>
    </row>
    <row r="33" spans="2:20" ht="15.5" x14ac:dyDescent="0.35">
      <c r="B33" s="41"/>
      <c r="C33" s="41"/>
      <c r="D33" s="202"/>
      <c r="E33" s="41"/>
      <c r="F33" s="41"/>
      <c r="G33" s="41"/>
      <c r="H33" s="41"/>
      <c r="I33" s="41"/>
      <c r="J33" s="41"/>
      <c r="K33" s="41"/>
      <c r="L33" s="41"/>
      <c r="M33" s="222"/>
      <c r="N33" s="41"/>
      <c r="O33" s="41"/>
    </row>
    <row r="34" spans="2:20" ht="16" thickBot="1" x14ac:dyDescent="0.4">
      <c r="B34" s="41"/>
      <c r="C34" s="41"/>
      <c r="D34" s="202"/>
      <c r="E34" s="41"/>
      <c r="F34" s="41"/>
      <c r="G34" s="41"/>
      <c r="H34" s="41"/>
      <c r="I34" s="41"/>
      <c r="J34" s="41"/>
      <c r="K34" s="41"/>
      <c r="L34" s="41"/>
      <c r="M34" s="41"/>
      <c r="N34" s="41"/>
      <c r="O34" s="41"/>
    </row>
    <row r="35" spans="2:20" ht="15.5" x14ac:dyDescent="0.35">
      <c r="B35" s="41"/>
      <c r="C35" s="333" t="s">
        <v>257</v>
      </c>
      <c r="D35" s="334"/>
      <c r="E35" s="334"/>
      <c r="F35" s="334"/>
      <c r="G35" s="334"/>
      <c r="H35" s="334"/>
      <c r="I35" s="334"/>
      <c r="J35" s="334"/>
      <c r="K35" s="335"/>
      <c r="L35" s="41"/>
      <c r="M35" s="41"/>
      <c r="N35" s="41"/>
      <c r="O35" s="41"/>
    </row>
    <row r="36" spans="2:20" ht="15.5" x14ac:dyDescent="0.35">
      <c r="B36" s="41"/>
      <c r="C36" s="336"/>
      <c r="D36" s="337"/>
      <c r="E36" s="337"/>
      <c r="F36" s="337"/>
      <c r="G36" s="337"/>
      <c r="H36" s="337"/>
      <c r="I36" s="337"/>
      <c r="J36" s="337"/>
      <c r="K36" s="338"/>
      <c r="L36" s="41"/>
      <c r="M36" s="41"/>
      <c r="N36" s="41"/>
      <c r="O36" s="41"/>
    </row>
    <row r="37" spans="2:20" ht="15.5" x14ac:dyDescent="0.35">
      <c r="B37" s="41"/>
      <c r="C37" s="336"/>
      <c r="D37" s="337"/>
      <c r="E37" s="337"/>
      <c r="F37" s="337"/>
      <c r="G37" s="337"/>
      <c r="H37" s="337"/>
      <c r="I37" s="337"/>
      <c r="J37" s="337"/>
      <c r="K37" s="338"/>
      <c r="L37" s="41"/>
      <c r="M37" s="41"/>
      <c r="N37" s="41"/>
      <c r="O37" s="41"/>
    </row>
    <row r="38" spans="2:20" ht="16" thickBot="1" x14ac:dyDescent="0.4">
      <c r="B38" s="41"/>
      <c r="C38" s="339"/>
      <c r="D38" s="340"/>
      <c r="E38" s="340"/>
      <c r="F38" s="340"/>
      <c r="G38" s="340"/>
      <c r="H38" s="340"/>
      <c r="I38" s="340"/>
      <c r="J38" s="340"/>
      <c r="K38" s="341"/>
      <c r="L38" s="41"/>
      <c r="M38" s="41"/>
      <c r="N38" s="41"/>
      <c r="O38" s="41"/>
    </row>
    <row r="39" spans="2:20" ht="16" thickBot="1" x14ac:dyDescent="0.4">
      <c r="B39" s="41"/>
      <c r="C39" s="41"/>
      <c r="D39" s="41"/>
      <c r="E39" s="41"/>
      <c r="F39" s="41"/>
      <c r="G39" s="41"/>
      <c r="H39" s="41"/>
      <c r="I39" s="41"/>
      <c r="J39" s="41"/>
      <c r="K39" s="41"/>
      <c r="L39" s="41"/>
      <c r="M39" s="41"/>
      <c r="N39" s="41"/>
      <c r="O39" s="41"/>
    </row>
    <row r="40" spans="2:20" ht="16.149999999999999" customHeight="1" thickBot="1" x14ac:dyDescent="0.4">
      <c r="B40" s="41"/>
      <c r="C40" s="316" t="s">
        <v>115</v>
      </c>
      <c r="D40" s="41"/>
      <c r="E40" s="41"/>
      <c r="F40" s="41"/>
      <c r="G40" s="41"/>
      <c r="H40" s="41"/>
      <c r="I40" s="41"/>
      <c r="J40" s="41"/>
      <c r="K40" s="41"/>
      <c r="L40" s="321" t="s">
        <v>306</v>
      </c>
      <c r="M40" s="322"/>
      <c r="N40" s="323"/>
      <c r="O40" s="41"/>
    </row>
    <row r="41" spans="2:20" ht="16" thickBot="1" x14ac:dyDescent="0.4">
      <c r="B41" s="41"/>
      <c r="C41" s="350" t="s">
        <v>116</v>
      </c>
      <c r="D41" s="351"/>
      <c r="E41" s="351"/>
      <c r="F41" s="351"/>
      <c r="G41" s="351"/>
      <c r="H41" s="351"/>
      <c r="I41" s="351"/>
      <c r="J41" s="352"/>
      <c r="K41" s="41"/>
      <c r="L41" s="324"/>
      <c r="M41" s="325"/>
      <c r="N41" s="326"/>
      <c r="O41" s="41"/>
    </row>
    <row r="42" spans="2:20" ht="15.65" customHeight="1" thickBot="1" x14ac:dyDescent="0.4">
      <c r="B42" s="41"/>
      <c r="C42" s="41"/>
      <c r="D42" s="41"/>
      <c r="E42" s="41"/>
      <c r="F42" s="41"/>
      <c r="G42" s="41"/>
      <c r="H42" s="41"/>
      <c r="I42" s="41"/>
      <c r="J42" s="41"/>
      <c r="K42" s="41"/>
      <c r="L42" s="327"/>
      <c r="M42" s="328"/>
      <c r="N42" s="329"/>
      <c r="O42" s="41"/>
    </row>
    <row r="43" spans="2:20" ht="17.5" x14ac:dyDescent="0.35">
      <c r="B43" s="92" t="s">
        <v>118</v>
      </c>
      <c r="C43" s="201"/>
      <c r="D43" s="201"/>
      <c r="E43" s="201"/>
      <c r="F43" s="201"/>
      <c r="G43" s="201"/>
      <c r="H43" s="201"/>
      <c r="I43" s="201"/>
      <c r="J43" s="41"/>
      <c r="K43" s="41"/>
      <c r="L43" s="41"/>
      <c r="M43" s="41"/>
      <c r="N43" s="41"/>
      <c r="O43" s="222"/>
      <c r="P43" s="227" t="s">
        <v>76</v>
      </c>
      <c r="Q43" s="227" t="s">
        <v>77</v>
      </c>
      <c r="R43" s="227" t="s">
        <v>78</v>
      </c>
      <c r="S43" s="227" t="s">
        <v>21</v>
      </c>
      <c r="T43" s="227" t="s">
        <v>79</v>
      </c>
    </row>
    <row r="44" spans="2:20" ht="16" thickBot="1" x14ac:dyDescent="0.4">
      <c r="B44" s="41"/>
      <c r="C44" s="41"/>
      <c r="D44" s="41"/>
      <c r="E44" s="41"/>
      <c r="F44" s="41"/>
      <c r="G44" s="41"/>
      <c r="H44" s="41"/>
      <c r="I44" s="41"/>
      <c r="J44" s="41"/>
      <c r="K44" s="41"/>
      <c r="L44" s="41"/>
      <c r="M44" s="41"/>
      <c r="N44" s="41"/>
      <c r="O44" s="222" t="s">
        <v>116</v>
      </c>
      <c r="P44" s="228" t="str">
        <f>H49</f>
        <v/>
      </c>
      <c r="Q44" s="228" t="str">
        <f t="shared" ref="Q44:T44" si="1">I49</f>
        <v/>
      </c>
      <c r="R44" s="228">
        <f t="shared" si="1"/>
        <v>41.420118343195263</v>
      </c>
      <c r="S44" s="228" t="str">
        <f t="shared" si="1"/>
        <v/>
      </c>
      <c r="T44" s="228" t="str">
        <f t="shared" si="1"/>
        <v/>
      </c>
    </row>
    <row r="45" spans="2:20" ht="19" thickBot="1" x14ac:dyDescent="0.4">
      <c r="B45" s="41"/>
      <c r="C45" s="41"/>
      <c r="D45" s="41"/>
      <c r="E45" s="41"/>
      <c r="F45" s="41"/>
      <c r="G45" s="202" t="s">
        <v>256</v>
      </c>
      <c r="H45" s="128">
        <v>4</v>
      </c>
      <c r="I45" s="41"/>
      <c r="J45" s="41"/>
      <c r="K45" s="41"/>
      <c r="L45" s="41"/>
      <c r="M45" s="41"/>
      <c r="N45" s="41"/>
      <c r="O45" s="222" t="s">
        <v>117</v>
      </c>
      <c r="P45" s="228" t="str">
        <f>H55</f>
        <v/>
      </c>
      <c r="Q45" s="228" t="str">
        <f t="shared" ref="Q45:T45" si="2">I55</f>
        <v/>
      </c>
      <c r="R45" s="228">
        <f t="shared" si="2"/>
        <v>0</v>
      </c>
      <c r="S45" s="228" t="str">
        <f t="shared" si="2"/>
        <v/>
      </c>
      <c r="T45" s="228" t="str">
        <f t="shared" si="2"/>
        <v/>
      </c>
    </row>
    <row r="46" spans="2:20" ht="16" thickBot="1" x14ac:dyDescent="0.4">
      <c r="B46" s="41"/>
      <c r="C46" s="41"/>
      <c r="D46" s="41"/>
      <c r="E46" s="41"/>
      <c r="F46" s="41"/>
      <c r="G46" s="41"/>
      <c r="H46" s="41"/>
      <c r="I46" s="41"/>
      <c r="J46" s="41"/>
      <c r="K46" s="41"/>
      <c r="L46" s="41"/>
      <c r="M46" s="41"/>
      <c r="N46" s="41"/>
      <c r="O46" s="222" t="s">
        <v>223</v>
      </c>
      <c r="P46" s="225">
        <v>0</v>
      </c>
      <c r="Q46" s="225">
        <v>0</v>
      </c>
      <c r="R46" s="225">
        <v>0</v>
      </c>
      <c r="S46" s="225">
        <v>0</v>
      </c>
      <c r="T46" s="225">
        <v>0</v>
      </c>
    </row>
    <row r="47" spans="2:20" ht="16" thickBot="1" x14ac:dyDescent="0.4">
      <c r="B47" s="41"/>
      <c r="C47" s="41"/>
      <c r="D47" s="41"/>
      <c r="E47" s="41"/>
      <c r="F47" s="41"/>
      <c r="G47" s="41"/>
      <c r="H47" s="199" t="s">
        <v>76</v>
      </c>
      <c r="I47" s="94" t="s">
        <v>77</v>
      </c>
      <c r="J47" s="94" t="s">
        <v>78</v>
      </c>
      <c r="K47" s="94" t="s">
        <v>21</v>
      </c>
      <c r="L47" s="95" t="s">
        <v>79</v>
      </c>
      <c r="M47" s="41"/>
      <c r="N47" s="41"/>
      <c r="O47" s="222"/>
      <c r="P47" s="225"/>
      <c r="Q47" s="225"/>
      <c r="R47" s="225"/>
      <c r="S47" s="225"/>
      <c r="T47" s="225"/>
    </row>
    <row r="48" spans="2:20" ht="16" thickBot="1" x14ac:dyDescent="0.4">
      <c r="B48" s="41"/>
      <c r="C48" s="41"/>
      <c r="D48" s="41"/>
      <c r="E48" s="41"/>
      <c r="F48" s="41"/>
      <c r="G48" s="41"/>
      <c r="H48" s="199">
        <f>'Cenas aprēķins'!E21</f>
        <v>1</v>
      </c>
      <c r="I48" s="199">
        <f>'Cenas aprēķins'!F21</f>
        <v>0</v>
      </c>
      <c r="J48" s="199">
        <f>'Cenas aprēķins'!G21</f>
        <v>24</v>
      </c>
      <c r="K48" s="199">
        <f>'Vispārīgā informācija'!$D$41*24</f>
        <v>730.08</v>
      </c>
      <c r="L48" s="200">
        <f>'Cenas aprēķins'!I21</f>
        <v>0</v>
      </c>
      <c r="M48" s="41"/>
      <c r="N48" s="41"/>
      <c r="O48" s="41"/>
    </row>
    <row r="49" spans="2:15" ht="18" thickBot="1" x14ac:dyDescent="0.4">
      <c r="B49" s="41"/>
      <c r="C49" s="41"/>
      <c r="D49" s="41"/>
      <c r="E49" s="41"/>
      <c r="F49" s="41"/>
      <c r="G49" s="149" t="s">
        <v>272</v>
      </c>
      <c r="H49" s="54" t="str">
        <f>IF('Cenas aprēķins'!E22="Jā",M49/('Vispārīgā informācija'!D41*24)*H48,"")</f>
        <v/>
      </c>
      <c r="I49" s="55" t="str">
        <f>IF('Cenas aprēķins'!F22="Jā",M49/('Vispārīgā informācija'!D41*24)*I48,"")</f>
        <v/>
      </c>
      <c r="J49" s="55">
        <f>IF('Cenas aprēķins'!G22="Jā",M49/'Vispārīgā informācija'!D41,"")</f>
        <v>41.420118343195263</v>
      </c>
      <c r="K49" s="55" t="str">
        <f>IF('Cenas aprēķins'!H22="Jā",H45*E26,"")</f>
        <v/>
      </c>
      <c r="L49" s="56" t="str">
        <f>IF('Cenas aprēķins'!I22="Jā",M49/('Vispārīgā informācija'!D41*24)*L48,"")</f>
        <v/>
      </c>
      <c r="M49" s="222">
        <f>H45*E26</f>
        <v>1260</v>
      </c>
      <c r="N49" s="41"/>
      <c r="O49" s="41"/>
    </row>
    <row r="50" spans="2:15" ht="15.5" x14ac:dyDescent="0.35">
      <c r="B50" s="41"/>
      <c r="C50" s="41"/>
      <c r="D50" s="41"/>
      <c r="E50" s="41"/>
      <c r="F50" s="41"/>
      <c r="G50" s="41"/>
      <c r="H50" s="41"/>
      <c r="I50" s="41"/>
      <c r="J50" s="41"/>
      <c r="K50" s="41"/>
      <c r="L50" s="41"/>
      <c r="M50" s="41"/>
      <c r="N50" s="41"/>
      <c r="O50" s="41"/>
    </row>
    <row r="51" spans="2:15" ht="17.5" x14ac:dyDescent="0.35">
      <c r="B51" s="92" t="s">
        <v>119</v>
      </c>
      <c r="C51" s="201"/>
      <c r="D51" s="201"/>
      <c r="E51" s="201"/>
      <c r="F51" s="201"/>
      <c r="G51" s="201"/>
      <c r="H51" s="201"/>
      <c r="I51" s="201"/>
      <c r="J51" s="41"/>
      <c r="K51" s="41"/>
      <c r="L51" s="41"/>
      <c r="M51" s="41"/>
      <c r="N51" s="41"/>
      <c r="O51" s="41"/>
    </row>
    <row r="52" spans="2:15" ht="16" thickBot="1" x14ac:dyDescent="0.4">
      <c r="B52" s="41"/>
      <c r="C52" s="41"/>
      <c r="D52" s="41"/>
      <c r="E52" s="41"/>
      <c r="F52" s="41"/>
      <c r="G52" s="41"/>
      <c r="H52" s="41"/>
      <c r="I52" s="41"/>
      <c r="J52" s="41"/>
      <c r="K52" s="41"/>
      <c r="L52" s="41"/>
      <c r="M52" s="41"/>
      <c r="N52" s="41"/>
      <c r="O52" s="41"/>
    </row>
    <row r="53" spans="2:15" ht="16" thickBot="1" x14ac:dyDescent="0.4">
      <c r="B53" s="41"/>
      <c r="C53" s="41"/>
      <c r="D53" s="41"/>
      <c r="E53" s="41"/>
      <c r="F53" s="41"/>
      <c r="G53" s="41"/>
      <c r="H53" s="199" t="str">
        <f>'Cenas aprēķins'!E20</f>
        <v>Stunda</v>
      </c>
      <c r="I53" s="199" t="str">
        <f>'Cenas aprēķins'!F20</f>
        <v>Diena</v>
      </c>
      <c r="J53" s="199" t="str">
        <f>'Cenas aprēķins'!G20</f>
        <v>Diennakts</v>
      </c>
      <c r="K53" s="199" t="str">
        <f>'Cenas aprēķins'!H20</f>
        <v>Mēnesis</v>
      </c>
      <c r="L53" s="200" t="str">
        <f>'Cenas aprēķins'!I20</f>
        <v>Reize</v>
      </c>
      <c r="M53" s="41"/>
      <c r="N53" s="41"/>
      <c r="O53" s="41"/>
    </row>
    <row r="54" spans="2:15" ht="16" thickBot="1" x14ac:dyDescent="0.4">
      <c r="B54" s="41"/>
      <c r="C54" s="41"/>
      <c r="D54" s="41"/>
      <c r="E54" s="41"/>
      <c r="F54" s="41"/>
      <c r="G54" s="41"/>
      <c r="H54" s="199">
        <f>'Cenas aprēķins'!E21</f>
        <v>1</v>
      </c>
      <c r="I54" s="199">
        <f>'Cenas aprēķins'!F21</f>
        <v>0</v>
      </c>
      <c r="J54" s="199">
        <f>'Cenas aprēķins'!G21</f>
        <v>24</v>
      </c>
      <c r="K54" s="199">
        <f>'Vispārīgā informācija'!$D$41*24</f>
        <v>730.08</v>
      </c>
      <c r="L54" s="200">
        <f>'Cenas aprēķins'!I21</f>
        <v>0</v>
      </c>
      <c r="M54" s="41"/>
      <c r="N54" s="41"/>
      <c r="O54" s="41"/>
    </row>
    <row r="55" spans="2:15" ht="18" thickBot="1" x14ac:dyDescent="0.4">
      <c r="B55" s="41"/>
      <c r="C55" s="41"/>
      <c r="D55" s="41"/>
      <c r="E55" s="41"/>
      <c r="F55" s="41"/>
      <c r="G55" s="149" t="s">
        <v>273</v>
      </c>
      <c r="H55" s="54" t="str">
        <f>IF('Cenas aprēķins'!E45="Jā",SUM(H62:H86),"")</f>
        <v/>
      </c>
      <c r="I55" s="55" t="str">
        <f>IF('Cenas aprēķins'!F45="Jā",SUM(I62:I86),"")</f>
        <v/>
      </c>
      <c r="J55" s="55">
        <f>IF('Cenas aprēķins'!G45="Jā",SUM(J62:J86),"")</f>
        <v>0</v>
      </c>
      <c r="K55" s="55" t="str">
        <f>IF('Cenas aprēķins'!H45="Jā",SUM(K62:K86),"")</f>
        <v/>
      </c>
      <c r="L55" s="56" t="str">
        <f>IF('Cenas aprēķins'!I45="Jā",SUM(L62:L86),"")</f>
        <v/>
      </c>
      <c r="M55" s="41"/>
      <c r="N55" s="41"/>
      <c r="O55" s="41"/>
    </row>
    <row r="56" spans="2:15" ht="17.5" x14ac:dyDescent="0.35">
      <c r="B56" s="41"/>
      <c r="C56" s="41"/>
      <c r="D56" s="41"/>
      <c r="E56" s="41"/>
      <c r="F56" s="41"/>
      <c r="G56" s="149"/>
      <c r="H56" s="60"/>
      <c r="I56" s="60"/>
      <c r="J56" s="60"/>
      <c r="K56" s="60"/>
      <c r="L56" s="60"/>
      <c r="M56" s="41"/>
      <c r="N56" s="41"/>
      <c r="O56" s="41"/>
    </row>
    <row r="57" spans="2:15" ht="18" thickBot="1" x14ac:dyDescent="0.4">
      <c r="B57" s="92" t="s">
        <v>207</v>
      </c>
      <c r="C57" s="201"/>
      <c r="D57" s="201"/>
      <c r="E57" s="201"/>
      <c r="F57" s="201"/>
      <c r="G57" s="201"/>
      <c r="H57" s="41"/>
      <c r="I57" s="41"/>
      <c r="J57" s="41"/>
      <c r="K57" s="41"/>
      <c r="L57" s="41"/>
      <c r="M57" s="41"/>
      <c r="N57" s="41"/>
      <c r="O57" s="41"/>
    </row>
    <row r="58" spans="2:15" ht="30.65" customHeight="1" x14ac:dyDescent="0.35">
      <c r="B58" s="384" t="s">
        <v>66</v>
      </c>
      <c r="C58" s="386" t="s">
        <v>258</v>
      </c>
      <c r="D58" s="386" t="s">
        <v>92</v>
      </c>
      <c r="E58" s="386" t="s">
        <v>111</v>
      </c>
      <c r="F58" s="386" t="s">
        <v>94</v>
      </c>
      <c r="G58" s="386" t="s">
        <v>75</v>
      </c>
      <c r="H58" s="203" t="s">
        <v>76</v>
      </c>
      <c r="I58" s="203" t="s">
        <v>77</v>
      </c>
      <c r="J58" s="203" t="s">
        <v>78</v>
      </c>
      <c r="K58" s="203" t="s">
        <v>21</v>
      </c>
      <c r="L58" s="204" t="s">
        <v>79</v>
      </c>
      <c r="M58" s="41"/>
      <c r="N58" s="41"/>
      <c r="O58" s="41"/>
    </row>
    <row r="59" spans="2:15" ht="19.899999999999999" customHeight="1" x14ac:dyDescent="0.35">
      <c r="B59" s="385"/>
      <c r="C59" s="387"/>
      <c r="D59" s="387"/>
      <c r="E59" s="387"/>
      <c r="F59" s="387"/>
      <c r="G59" s="387"/>
      <c r="H59" s="205">
        <f>'Cenas aprēķins'!E21</f>
        <v>1</v>
      </c>
      <c r="I59" s="205">
        <f>'Cenas aprēķins'!F21</f>
        <v>0</v>
      </c>
      <c r="J59" s="205">
        <f>'Cenas aprēķins'!G21</f>
        <v>24</v>
      </c>
      <c r="K59" s="205">
        <f>'Vispārīgā informācija'!$D$41*24</f>
        <v>730.08</v>
      </c>
      <c r="L59" s="206">
        <f>'Cenas aprēķins'!I21</f>
        <v>0</v>
      </c>
      <c r="M59" s="41"/>
      <c r="N59" s="41"/>
      <c r="O59" s="41"/>
    </row>
    <row r="60" spans="2:15" ht="16" thickBot="1" x14ac:dyDescent="0.4">
      <c r="B60" s="207">
        <v>1</v>
      </c>
      <c r="C60" s="208">
        <v>2</v>
      </c>
      <c r="D60" s="208">
        <v>3</v>
      </c>
      <c r="E60" s="208">
        <v>4</v>
      </c>
      <c r="F60" s="208">
        <v>5</v>
      </c>
      <c r="G60" s="208">
        <v>6</v>
      </c>
      <c r="H60" s="208">
        <v>7</v>
      </c>
      <c r="I60" s="208">
        <v>8</v>
      </c>
      <c r="J60" s="208">
        <v>9</v>
      </c>
      <c r="K60" s="208">
        <v>10</v>
      </c>
      <c r="L60" s="209">
        <v>11</v>
      </c>
      <c r="M60" s="222"/>
      <c r="N60" s="222"/>
      <c r="O60" s="222"/>
    </row>
    <row r="61" spans="2:15" ht="15.5" outlineLevel="1" x14ac:dyDescent="0.35">
      <c r="B61" s="216">
        <v>0</v>
      </c>
      <c r="C61" s="217" t="s">
        <v>120</v>
      </c>
      <c r="D61" s="217" t="s">
        <v>121</v>
      </c>
      <c r="E61" s="50">
        <v>27.95</v>
      </c>
      <c r="F61" s="218">
        <v>1</v>
      </c>
      <c r="G61" s="50">
        <f>E61*F61</f>
        <v>27.95</v>
      </c>
      <c r="H61" s="50" t="str">
        <f>IF('Cenas aprēķins'!$E$22="Jā",IFERROR(ROUND(G61/('Vispārīgā informācija'!$D$41*24)*$H$59,2),""),"")</f>
        <v/>
      </c>
      <c r="I61" s="50" t="str">
        <f>IF('Cenas aprēķins'!$F$22="Jā",IFERROR(ROUND(G61/('Vispārīgā informācija'!$D$41*24)*$I$59,2),""),"")</f>
        <v/>
      </c>
      <c r="J61" s="50">
        <f>IF('Cenas aprēķins'!$G$22="Jā",IFERROR(ROUND(G61/'Vispārīgā informācija'!$D$41,2),""),"")</f>
        <v>0.92</v>
      </c>
      <c r="K61" s="50" t="str">
        <f>IF('Cenas aprēķins'!$H$22="Jā",G61,"")</f>
        <v/>
      </c>
      <c r="L61" s="51" t="str">
        <f>IF('Cenas aprēķins'!$I$22="Jā",IFERROR(ROUND(G61/('Vispārīgā informācija'!$D$41*24)*$L$59,2),""),"")</f>
        <v/>
      </c>
      <c r="M61" s="222"/>
      <c r="N61" s="222"/>
      <c r="O61" s="222"/>
    </row>
    <row r="62" spans="2:15" ht="15.5" outlineLevel="1" x14ac:dyDescent="0.35">
      <c r="B62" s="110">
        <v>1</v>
      </c>
      <c r="C62" s="184"/>
      <c r="D62" s="184"/>
      <c r="E62" s="219"/>
      <c r="F62" s="220"/>
      <c r="G62" s="57">
        <f t="shared" ref="G62:G86" si="3">E62*F62</f>
        <v>0</v>
      </c>
      <c r="H62" s="31" t="str">
        <f>IF('Cenas aprēķins'!$E$22="Jā",IFERROR(ROUND(G62/('Vispārīgā informācija'!$D$41*24)*$H$59,2),""),"")</f>
        <v/>
      </c>
      <c r="I62" s="31" t="str">
        <f>IF('Cenas aprēķins'!$F$22="Jā",IFERROR(ROUND(G62/('Vispārīgā informācija'!$D$41*24)*$I$59,2),""),"")</f>
        <v/>
      </c>
      <c r="J62" s="31">
        <f>IF('Cenas aprēķins'!$G$22="Jā",IFERROR(ROUND(G62/'Vispārīgā informācija'!$D$41,2),""),"")</f>
        <v>0</v>
      </c>
      <c r="K62" s="31" t="str">
        <f>IF('Cenas aprēķins'!$H$22="Jā",G62,"")</f>
        <v/>
      </c>
      <c r="L62" s="32" t="str">
        <f>IF('Cenas aprēķins'!$I$22="Jā",IFERROR(ROUND(G62/('Vispārīgā informācija'!$D$41*24)*$L$59,2),""),"")</f>
        <v/>
      </c>
      <c r="M62" s="222"/>
      <c r="N62" s="222"/>
      <c r="O62" s="222"/>
    </row>
    <row r="63" spans="2:15" ht="15.5" outlineLevel="1" x14ac:dyDescent="0.35">
      <c r="B63" s="110">
        <v>2</v>
      </c>
      <c r="C63" s="184"/>
      <c r="D63" s="184"/>
      <c r="E63" s="219"/>
      <c r="F63" s="220"/>
      <c r="G63" s="57">
        <f t="shared" si="3"/>
        <v>0</v>
      </c>
      <c r="H63" s="31" t="str">
        <f>IF('Cenas aprēķins'!$E$22="Jā",IFERROR(ROUND(G63/('Vispārīgā informācija'!$D$41*24)*$H$59,2),""),"")</f>
        <v/>
      </c>
      <c r="I63" s="31" t="str">
        <f>IF('Cenas aprēķins'!$F$22="Jā",IFERROR(ROUND(G63/('Vispārīgā informācija'!$D$41*24)*$I$59,2),""),"")</f>
        <v/>
      </c>
      <c r="J63" s="31">
        <f>IF('Cenas aprēķins'!$G$22="Jā",IFERROR(ROUND(G63/'Vispārīgā informācija'!$D$41,2),""),"")</f>
        <v>0</v>
      </c>
      <c r="K63" s="31" t="str">
        <f>IF('Cenas aprēķins'!$H$22="Jā",G63,"")</f>
        <v/>
      </c>
      <c r="L63" s="32" t="str">
        <f>IF('Cenas aprēķins'!$I$22="Jā",IFERROR(ROUND(G63/('Vispārīgā informācija'!$D$41*24)*$L$59,2),""),"")</f>
        <v/>
      </c>
      <c r="M63" s="222"/>
      <c r="N63" s="222"/>
      <c r="O63" s="222"/>
    </row>
    <row r="64" spans="2:15" ht="15.5" outlineLevel="1" x14ac:dyDescent="0.35">
      <c r="B64" s="110">
        <v>3</v>
      </c>
      <c r="C64" s="184"/>
      <c r="D64" s="184"/>
      <c r="E64" s="219"/>
      <c r="F64" s="220"/>
      <c r="G64" s="57">
        <f t="shared" si="3"/>
        <v>0</v>
      </c>
      <c r="H64" s="31" t="str">
        <f>IF('Cenas aprēķins'!$E$22="Jā",IFERROR(ROUND(G64/('Vispārīgā informācija'!$D$41*24)*$H$59,2),""),"")</f>
        <v/>
      </c>
      <c r="I64" s="31" t="str">
        <f>IF('Cenas aprēķins'!$F$22="Jā",IFERROR(ROUND(G64/('Vispārīgā informācija'!$D$41*24)*$I$59,2),""),"")</f>
        <v/>
      </c>
      <c r="J64" s="31">
        <f>IF('Cenas aprēķins'!$G$22="Jā",IFERROR(ROUND(G64/'Vispārīgā informācija'!$D$41,2),""),"")</f>
        <v>0</v>
      </c>
      <c r="K64" s="31" t="str">
        <f>IF('Cenas aprēķins'!$H$22="Jā",G64,"")</f>
        <v/>
      </c>
      <c r="L64" s="32" t="str">
        <f>IF('Cenas aprēķins'!$I$22="Jā",IFERROR(ROUND(G64/('Vispārīgā informācija'!$D$41*24)*$L$59,2),""),"")</f>
        <v/>
      </c>
      <c r="M64" s="222"/>
      <c r="N64" s="222"/>
      <c r="O64" s="222"/>
    </row>
    <row r="65" spans="2:15" ht="15.5" outlineLevel="1" x14ac:dyDescent="0.35">
      <c r="B65" s="110">
        <v>4</v>
      </c>
      <c r="C65" s="184"/>
      <c r="D65" s="184"/>
      <c r="E65" s="219"/>
      <c r="F65" s="220"/>
      <c r="G65" s="57">
        <f t="shared" si="3"/>
        <v>0</v>
      </c>
      <c r="H65" s="31" t="str">
        <f>IF('Cenas aprēķins'!$E$22="Jā",IFERROR(ROUND(G65/('Vispārīgā informācija'!$D$41*24)*$H$59,2),""),"")</f>
        <v/>
      </c>
      <c r="I65" s="31" t="str">
        <f>IF('Cenas aprēķins'!$F$22="Jā",IFERROR(ROUND(G65/('Vispārīgā informācija'!$D$41*24)*$I$59,2),""),"")</f>
        <v/>
      </c>
      <c r="J65" s="31">
        <f>IF('Cenas aprēķins'!$G$22="Jā",IFERROR(ROUND(G65/'Vispārīgā informācija'!$D$41,2),""),"")</f>
        <v>0</v>
      </c>
      <c r="K65" s="31" t="str">
        <f>IF('Cenas aprēķins'!$H$22="Jā",G65,"")</f>
        <v/>
      </c>
      <c r="L65" s="32" t="str">
        <f>IF('Cenas aprēķins'!$I$22="Jā",IFERROR(ROUND(G65/('Vispārīgā informācija'!$D$41*24)*$L$59,2),""),"")</f>
        <v/>
      </c>
      <c r="M65" s="222"/>
      <c r="N65" s="222"/>
      <c r="O65" s="222"/>
    </row>
    <row r="66" spans="2:15" ht="15.5" outlineLevel="1" x14ac:dyDescent="0.35">
      <c r="B66" s="110">
        <v>5</v>
      </c>
      <c r="C66" s="184"/>
      <c r="D66" s="184"/>
      <c r="E66" s="219"/>
      <c r="F66" s="220"/>
      <c r="G66" s="57">
        <f t="shared" si="3"/>
        <v>0</v>
      </c>
      <c r="H66" s="31" t="str">
        <f>IF('Cenas aprēķins'!$E$22="Jā",IFERROR(ROUND(G66/('Vispārīgā informācija'!$D$41*24)*$H$59,2),""),"")</f>
        <v/>
      </c>
      <c r="I66" s="31" t="str">
        <f>IF('Cenas aprēķins'!$F$22="Jā",IFERROR(ROUND(G66/('Vispārīgā informācija'!$D$41*24)*$I$59,2),""),"")</f>
        <v/>
      </c>
      <c r="J66" s="31">
        <f>IF('Cenas aprēķins'!$G$22="Jā",IFERROR(ROUND(G66/'Vispārīgā informācija'!$D$41,2),""),"")</f>
        <v>0</v>
      </c>
      <c r="K66" s="31" t="str">
        <f>IF('Cenas aprēķins'!$H$22="Jā",G66,"")</f>
        <v/>
      </c>
      <c r="L66" s="32" t="str">
        <f>IF('Cenas aprēķins'!$I$22="Jā",IFERROR(ROUND(G66/('Vispārīgā informācija'!$D$41*24)*$L$59,2),""),"")</f>
        <v/>
      </c>
      <c r="M66" s="222"/>
      <c r="N66" s="222"/>
      <c r="O66" s="222"/>
    </row>
    <row r="67" spans="2:15" ht="15.5" outlineLevel="1" x14ac:dyDescent="0.35">
      <c r="B67" s="110">
        <v>6</v>
      </c>
      <c r="C67" s="184"/>
      <c r="D67" s="184"/>
      <c r="E67" s="219"/>
      <c r="F67" s="220"/>
      <c r="G67" s="57">
        <f t="shared" si="3"/>
        <v>0</v>
      </c>
      <c r="H67" s="31" t="str">
        <f>IF('Cenas aprēķins'!$E$22="Jā",IFERROR(ROUND(G67/('Vispārīgā informācija'!$D$41*24)*$H$59,2),""),"")</f>
        <v/>
      </c>
      <c r="I67" s="31" t="str">
        <f>IF('Cenas aprēķins'!$F$22="Jā",IFERROR(ROUND(G67/('Vispārīgā informācija'!$D$41*24)*$I$59,2),""),"")</f>
        <v/>
      </c>
      <c r="J67" s="31">
        <f>IF('Cenas aprēķins'!$G$22="Jā",IFERROR(ROUND(G67/'Vispārīgā informācija'!$D$41,2),""),"")</f>
        <v>0</v>
      </c>
      <c r="K67" s="31" t="str">
        <f>IF('Cenas aprēķins'!$H$22="Jā",G67,"")</f>
        <v/>
      </c>
      <c r="L67" s="32" t="str">
        <f>IF('Cenas aprēķins'!$I$22="Jā",IFERROR(ROUND(G67/('Vispārīgā informācija'!$D$41*24)*$L$59,2),""),"")</f>
        <v/>
      </c>
      <c r="M67" s="222"/>
      <c r="N67" s="222"/>
      <c r="O67" s="222"/>
    </row>
    <row r="68" spans="2:15" ht="15.5" outlineLevel="1" x14ac:dyDescent="0.35">
      <c r="B68" s="110">
        <v>7</v>
      </c>
      <c r="C68" s="184"/>
      <c r="D68" s="184"/>
      <c r="E68" s="219"/>
      <c r="F68" s="220"/>
      <c r="G68" s="57">
        <f t="shared" si="3"/>
        <v>0</v>
      </c>
      <c r="H68" s="31" t="str">
        <f>IF('Cenas aprēķins'!$E$22="Jā",IFERROR(ROUND(G68/('Vispārīgā informācija'!$D$41*24)*$H$59,2),""),"")</f>
        <v/>
      </c>
      <c r="I68" s="31" t="str">
        <f>IF('Cenas aprēķins'!$F$22="Jā",IFERROR(ROUND(G68/('Vispārīgā informācija'!$D$41*24)*$I$59,2),""),"")</f>
        <v/>
      </c>
      <c r="J68" s="31">
        <f>IF('Cenas aprēķins'!$G$22="Jā",IFERROR(ROUND(G68/'Vispārīgā informācija'!$D$41,2),""),"")</f>
        <v>0</v>
      </c>
      <c r="K68" s="31" t="str">
        <f>IF('Cenas aprēķins'!$H$22="Jā",G68,"")</f>
        <v/>
      </c>
      <c r="L68" s="32" t="str">
        <f>IF('Cenas aprēķins'!$I$22="Jā",IFERROR(ROUND(G68/('Vispārīgā informācija'!$D$41*24)*$L$59,2),""),"")</f>
        <v/>
      </c>
      <c r="M68" s="222"/>
      <c r="N68" s="222"/>
      <c r="O68" s="222"/>
    </row>
    <row r="69" spans="2:15" ht="15.5" outlineLevel="1" x14ac:dyDescent="0.35">
      <c r="B69" s="110">
        <v>8</v>
      </c>
      <c r="C69" s="184"/>
      <c r="D69" s="184"/>
      <c r="E69" s="219"/>
      <c r="F69" s="220"/>
      <c r="G69" s="57">
        <f t="shared" si="3"/>
        <v>0</v>
      </c>
      <c r="H69" s="31" t="str">
        <f>IF('Cenas aprēķins'!$E$22="Jā",IFERROR(ROUND(G69/('Vispārīgā informācija'!$D$41*24)*$H$59,2),""),"")</f>
        <v/>
      </c>
      <c r="I69" s="31" t="str">
        <f>IF('Cenas aprēķins'!$F$22="Jā",IFERROR(ROUND(G69/('Vispārīgā informācija'!$D$41*24)*$I$59,2),""),"")</f>
        <v/>
      </c>
      <c r="J69" s="31">
        <f>IF('Cenas aprēķins'!$G$22="Jā",IFERROR(ROUND(G69/'Vispārīgā informācija'!$D$41,2),""),"")</f>
        <v>0</v>
      </c>
      <c r="K69" s="31" t="str">
        <f>IF('Cenas aprēķins'!$H$22="Jā",G69,"")</f>
        <v/>
      </c>
      <c r="L69" s="32" t="str">
        <f>IF('Cenas aprēķins'!$I$22="Jā",IFERROR(ROUND(G69/('Vispārīgā informācija'!$D$41*24)*$L$59,2),""),"")</f>
        <v/>
      </c>
      <c r="M69" s="222"/>
      <c r="N69" s="222"/>
      <c r="O69" s="222"/>
    </row>
    <row r="70" spans="2:15" ht="15.5" outlineLevel="1" x14ac:dyDescent="0.35">
      <c r="B70" s="110">
        <v>9</v>
      </c>
      <c r="C70" s="184"/>
      <c r="D70" s="184"/>
      <c r="E70" s="219"/>
      <c r="F70" s="220"/>
      <c r="G70" s="57">
        <f t="shared" si="3"/>
        <v>0</v>
      </c>
      <c r="H70" s="31" t="str">
        <f>IF('Cenas aprēķins'!$E$22="Jā",IFERROR(ROUND(G70/('Vispārīgā informācija'!$D$41*24)*$H$59,2),""),"")</f>
        <v/>
      </c>
      <c r="I70" s="31" t="str">
        <f>IF('Cenas aprēķins'!$F$22="Jā",IFERROR(ROUND(G70/('Vispārīgā informācija'!$D$41*24)*$I$59,2),""),"")</f>
        <v/>
      </c>
      <c r="J70" s="31">
        <f>IF('Cenas aprēķins'!$G$22="Jā",IFERROR(ROUND(G70/'Vispārīgā informācija'!$D$41,2),""),"")</f>
        <v>0</v>
      </c>
      <c r="K70" s="31" t="str">
        <f>IF('Cenas aprēķins'!$H$22="Jā",G70,"")</f>
        <v/>
      </c>
      <c r="L70" s="32" t="str">
        <f>IF('Cenas aprēķins'!$I$22="Jā",IFERROR(ROUND(G70/('Vispārīgā informācija'!$D$41*24)*$L$59,2),""),"")</f>
        <v/>
      </c>
      <c r="M70" s="222"/>
      <c r="N70" s="222"/>
      <c r="O70" s="222"/>
    </row>
    <row r="71" spans="2:15" ht="15.5" outlineLevel="1" x14ac:dyDescent="0.35">
      <c r="B71" s="110">
        <v>10</v>
      </c>
      <c r="C71" s="184"/>
      <c r="D71" s="184"/>
      <c r="E71" s="219"/>
      <c r="F71" s="220"/>
      <c r="G71" s="57">
        <f t="shared" si="3"/>
        <v>0</v>
      </c>
      <c r="H71" s="31" t="str">
        <f>IF('Cenas aprēķins'!$E$22="Jā",IFERROR(ROUND(G71/('Vispārīgā informācija'!$D$41*24)*$H$59,2),""),"")</f>
        <v/>
      </c>
      <c r="I71" s="31" t="str">
        <f>IF('Cenas aprēķins'!$F$22="Jā",IFERROR(ROUND(G71/('Vispārīgā informācija'!$D$41*24)*$I$59,2),""),"")</f>
        <v/>
      </c>
      <c r="J71" s="31">
        <f>IF('Cenas aprēķins'!$G$22="Jā",IFERROR(ROUND(G71/'Vispārīgā informācija'!$D$41,2),""),"")</f>
        <v>0</v>
      </c>
      <c r="K71" s="31" t="str">
        <f>IF('Cenas aprēķins'!$H$22="Jā",G71,"")</f>
        <v/>
      </c>
      <c r="L71" s="32" t="str">
        <f>IF('Cenas aprēķins'!$I$22="Jā",IFERROR(ROUND(G71/('Vispārīgā informācija'!$D$41*24)*$L$59,2),""),"")</f>
        <v/>
      </c>
      <c r="M71" s="222"/>
      <c r="N71" s="222"/>
      <c r="O71" s="222"/>
    </row>
    <row r="72" spans="2:15" ht="15.5" outlineLevel="2" x14ac:dyDescent="0.35">
      <c r="B72" s="110">
        <v>11</v>
      </c>
      <c r="C72" s="184"/>
      <c r="D72" s="184"/>
      <c r="E72" s="219"/>
      <c r="F72" s="220"/>
      <c r="G72" s="57">
        <f t="shared" si="3"/>
        <v>0</v>
      </c>
      <c r="H72" s="31" t="str">
        <f>IF('Cenas aprēķins'!$E$22="Jā",IFERROR(ROUND(G72/('Vispārīgā informācija'!$D$41*24)*$H$59,2),""),"")</f>
        <v/>
      </c>
      <c r="I72" s="31" t="str">
        <f>IF('Cenas aprēķins'!$F$22="Jā",IFERROR(ROUND(G72/('Vispārīgā informācija'!$D$41*24)*$I$59,2),""),"")</f>
        <v/>
      </c>
      <c r="J72" s="31">
        <f>IF('Cenas aprēķins'!$G$22="Jā",IFERROR(ROUND(G72/'Vispārīgā informācija'!$D$41,2),""),"")</f>
        <v>0</v>
      </c>
      <c r="K72" s="31" t="str">
        <f>IF('Cenas aprēķins'!$H$22="Jā",G72,"")</f>
        <v/>
      </c>
      <c r="L72" s="32" t="str">
        <f>IF('Cenas aprēķins'!$I$22="Jā",IFERROR(ROUND(G72/('Vispārīgā informācija'!$D$41*24)*$L$59,2),""),"")</f>
        <v/>
      </c>
      <c r="M72" s="222"/>
      <c r="N72" s="222"/>
      <c r="O72" s="222"/>
    </row>
    <row r="73" spans="2:15" ht="15.5" outlineLevel="2" x14ac:dyDescent="0.35">
      <c r="B73" s="110">
        <v>12</v>
      </c>
      <c r="C73" s="184"/>
      <c r="D73" s="184"/>
      <c r="E73" s="219"/>
      <c r="F73" s="220"/>
      <c r="G73" s="57">
        <f t="shared" si="3"/>
        <v>0</v>
      </c>
      <c r="H73" s="31" t="str">
        <f>IF('Cenas aprēķins'!$E$22="Jā",IFERROR(ROUND(G73/('Vispārīgā informācija'!$D$41*24)*$H$59,2),""),"")</f>
        <v/>
      </c>
      <c r="I73" s="31" t="str">
        <f>IF('Cenas aprēķins'!$F$22="Jā",IFERROR(ROUND(G73/('Vispārīgā informācija'!$D$41*24)*$I$59,2),""),"")</f>
        <v/>
      </c>
      <c r="J73" s="31">
        <f>IF('Cenas aprēķins'!$G$22="Jā",IFERROR(ROUND(G73/'Vispārīgā informācija'!$D$41,2),""),"")</f>
        <v>0</v>
      </c>
      <c r="K73" s="31" t="str">
        <f>IF('Cenas aprēķins'!$H$22="Jā",G73,"")</f>
        <v/>
      </c>
      <c r="L73" s="32" t="str">
        <f>IF('Cenas aprēķins'!$I$22="Jā",IFERROR(ROUND(G73/('Vispārīgā informācija'!$D$41*24)*$L$59,2),""),"")</f>
        <v/>
      </c>
      <c r="M73" s="222"/>
      <c r="N73" s="222"/>
      <c r="O73" s="222"/>
    </row>
    <row r="74" spans="2:15" ht="15.5" outlineLevel="2" x14ac:dyDescent="0.35">
      <c r="B74" s="110">
        <v>13</v>
      </c>
      <c r="C74" s="184"/>
      <c r="D74" s="184"/>
      <c r="E74" s="219"/>
      <c r="F74" s="220"/>
      <c r="G74" s="57">
        <f t="shared" si="3"/>
        <v>0</v>
      </c>
      <c r="H74" s="31" t="str">
        <f>IF('Cenas aprēķins'!$E$22="Jā",IFERROR(ROUND(G74/('Vispārīgā informācija'!$D$41*24)*$H$59,2),""),"")</f>
        <v/>
      </c>
      <c r="I74" s="31" t="str">
        <f>IF('Cenas aprēķins'!$F$22="Jā",IFERROR(ROUND(G74/('Vispārīgā informācija'!$D$41*24)*$I$59,2),""),"")</f>
        <v/>
      </c>
      <c r="J74" s="31">
        <f>IF('Cenas aprēķins'!$G$22="Jā",IFERROR(ROUND(G74/'Vispārīgā informācija'!$D$41,2),""),"")</f>
        <v>0</v>
      </c>
      <c r="K74" s="31" t="str">
        <f>IF('Cenas aprēķins'!$H$22="Jā",G74,"")</f>
        <v/>
      </c>
      <c r="L74" s="32" t="str">
        <f>IF('Cenas aprēķins'!$I$22="Jā",IFERROR(ROUND(G74/('Vispārīgā informācija'!$D$41*24)*$L$59,2),""),"")</f>
        <v/>
      </c>
      <c r="M74" s="222"/>
      <c r="N74" s="222"/>
      <c r="O74" s="222"/>
    </row>
    <row r="75" spans="2:15" ht="15.5" outlineLevel="2" x14ac:dyDescent="0.35">
      <c r="B75" s="110">
        <v>14</v>
      </c>
      <c r="C75" s="184"/>
      <c r="D75" s="184"/>
      <c r="E75" s="219"/>
      <c r="F75" s="220"/>
      <c r="G75" s="57">
        <f t="shared" si="3"/>
        <v>0</v>
      </c>
      <c r="H75" s="31" t="str">
        <f>IF('Cenas aprēķins'!$E$22="Jā",IFERROR(ROUND(G75/('Vispārīgā informācija'!$D$41*24)*$H$59,2),""),"")</f>
        <v/>
      </c>
      <c r="I75" s="31" t="str">
        <f>IF('Cenas aprēķins'!$F$22="Jā",IFERROR(ROUND(G75/('Vispārīgā informācija'!$D$41*24)*$I$59,2),""),"")</f>
        <v/>
      </c>
      <c r="J75" s="31">
        <f>IF('Cenas aprēķins'!$G$22="Jā",IFERROR(ROUND(G75/'Vispārīgā informācija'!$D$41,2),""),"")</f>
        <v>0</v>
      </c>
      <c r="K75" s="31" t="str">
        <f>IF('Cenas aprēķins'!$H$22="Jā",G75,"")</f>
        <v/>
      </c>
      <c r="L75" s="32" t="str">
        <f>IF('Cenas aprēķins'!$I$22="Jā",IFERROR(ROUND(G75/('Vispārīgā informācija'!$D$41*24)*$L$59,2),""),"")</f>
        <v/>
      </c>
      <c r="M75" s="222"/>
      <c r="N75" s="222"/>
      <c r="O75" s="222"/>
    </row>
    <row r="76" spans="2:15" ht="15.5" outlineLevel="2" x14ac:dyDescent="0.35">
      <c r="B76" s="110">
        <v>15</v>
      </c>
      <c r="C76" s="184"/>
      <c r="D76" s="184"/>
      <c r="E76" s="219"/>
      <c r="F76" s="220"/>
      <c r="G76" s="57">
        <f t="shared" si="3"/>
        <v>0</v>
      </c>
      <c r="H76" s="31" t="str">
        <f>IF('Cenas aprēķins'!$E$22="Jā",IFERROR(ROUND(G76/('Vispārīgā informācija'!$D$41*24)*$H$59,2),""),"")</f>
        <v/>
      </c>
      <c r="I76" s="31" t="str">
        <f>IF('Cenas aprēķins'!$F$22="Jā",IFERROR(ROUND(G76/('Vispārīgā informācija'!$D$41*24)*$I$59,2),""),"")</f>
        <v/>
      </c>
      <c r="J76" s="31">
        <f>IF('Cenas aprēķins'!$G$22="Jā",IFERROR(ROUND(G76/'Vispārīgā informācija'!$D$41,2),""),"")</f>
        <v>0</v>
      </c>
      <c r="K76" s="31" t="str">
        <f>IF('Cenas aprēķins'!$H$22="Jā",G76,"")</f>
        <v/>
      </c>
      <c r="L76" s="32" t="str">
        <f>IF('Cenas aprēķins'!$I$22="Jā",IFERROR(ROUND(G76/('Vispārīgā informācija'!$D$41*24)*$L$59,2),""),"")</f>
        <v/>
      </c>
      <c r="M76" s="222"/>
      <c r="N76" s="222"/>
      <c r="O76" s="222"/>
    </row>
    <row r="77" spans="2:15" ht="15.5" outlineLevel="2" x14ac:dyDescent="0.35">
      <c r="B77" s="110">
        <v>16</v>
      </c>
      <c r="C77" s="184"/>
      <c r="D77" s="184"/>
      <c r="E77" s="219"/>
      <c r="F77" s="220"/>
      <c r="G77" s="57">
        <f t="shared" si="3"/>
        <v>0</v>
      </c>
      <c r="H77" s="31" t="str">
        <f>IF('Cenas aprēķins'!$E$22="Jā",IFERROR(ROUND(G77/('Vispārīgā informācija'!$D$41*24)*$H$59,2),""),"")</f>
        <v/>
      </c>
      <c r="I77" s="31" t="str">
        <f>IF('Cenas aprēķins'!$F$22="Jā",IFERROR(ROUND(G77/('Vispārīgā informācija'!$D$41*24)*$I$59,2),""),"")</f>
        <v/>
      </c>
      <c r="J77" s="31">
        <f>IF('Cenas aprēķins'!$G$22="Jā",IFERROR(ROUND(G77/'Vispārīgā informācija'!$D$41,2),""),"")</f>
        <v>0</v>
      </c>
      <c r="K77" s="31" t="str">
        <f>IF('Cenas aprēķins'!$H$22="Jā",G77,"")</f>
        <v/>
      </c>
      <c r="L77" s="32" t="str">
        <f>IF('Cenas aprēķins'!$I$22="Jā",IFERROR(ROUND(G77/('Vispārīgā informācija'!$D$41*24)*$L$59,2),""),"")</f>
        <v/>
      </c>
      <c r="M77" s="222"/>
      <c r="N77" s="222"/>
      <c r="O77" s="222"/>
    </row>
    <row r="78" spans="2:15" ht="15.5" outlineLevel="2" x14ac:dyDescent="0.35">
      <c r="B78" s="110">
        <v>17</v>
      </c>
      <c r="C78" s="184"/>
      <c r="D78" s="184"/>
      <c r="E78" s="219"/>
      <c r="F78" s="220"/>
      <c r="G78" s="57">
        <f t="shared" si="3"/>
        <v>0</v>
      </c>
      <c r="H78" s="31" t="str">
        <f>IF('Cenas aprēķins'!$E$22="Jā",IFERROR(ROUND(G78/('Vispārīgā informācija'!$D$41*24)*$H$59,2),""),"")</f>
        <v/>
      </c>
      <c r="I78" s="31" t="str">
        <f>IF('Cenas aprēķins'!$F$22="Jā",IFERROR(ROUND(G78/('Vispārīgā informācija'!$D$41*24)*$I$59,2),""),"")</f>
        <v/>
      </c>
      <c r="J78" s="31">
        <f>IF('Cenas aprēķins'!$G$22="Jā",IFERROR(ROUND(G78/'Vispārīgā informācija'!$D$41,2),""),"")</f>
        <v>0</v>
      </c>
      <c r="K78" s="31" t="str">
        <f>IF('Cenas aprēķins'!$H$22="Jā",G78,"")</f>
        <v/>
      </c>
      <c r="L78" s="32" t="str">
        <f>IF('Cenas aprēķins'!$I$22="Jā",IFERROR(ROUND(G78/('Vispārīgā informācija'!$D$41*24)*$L$59,2),""),"")</f>
        <v/>
      </c>
      <c r="M78" s="222"/>
      <c r="N78" s="222"/>
      <c r="O78" s="222"/>
    </row>
    <row r="79" spans="2:15" ht="15.5" outlineLevel="2" x14ac:dyDescent="0.35">
      <c r="B79" s="110">
        <v>18</v>
      </c>
      <c r="C79" s="184"/>
      <c r="D79" s="184"/>
      <c r="E79" s="219"/>
      <c r="F79" s="220"/>
      <c r="G79" s="57">
        <f t="shared" si="3"/>
        <v>0</v>
      </c>
      <c r="H79" s="31" t="str">
        <f>IF('Cenas aprēķins'!$E$22="Jā",IFERROR(ROUND(G79/('Vispārīgā informācija'!$D$41*24)*$H$59,2),""),"")</f>
        <v/>
      </c>
      <c r="I79" s="31" t="str">
        <f>IF('Cenas aprēķins'!$F$22="Jā",IFERROR(ROUND(G79/('Vispārīgā informācija'!$D$41*24)*$I$59,2),""),"")</f>
        <v/>
      </c>
      <c r="J79" s="31">
        <f>IF('Cenas aprēķins'!$G$22="Jā",IFERROR(ROUND(G79/'Vispārīgā informācija'!$D$41,2),""),"")</f>
        <v>0</v>
      </c>
      <c r="K79" s="31" t="str">
        <f>IF('Cenas aprēķins'!$H$22="Jā",G79,"")</f>
        <v/>
      </c>
      <c r="L79" s="32" t="str">
        <f>IF('Cenas aprēķins'!$I$22="Jā",IFERROR(ROUND(G79/('Vispārīgā informācija'!$D$41*24)*$L$59,2),""),"")</f>
        <v/>
      </c>
      <c r="M79" s="222"/>
      <c r="N79" s="222"/>
      <c r="O79" s="222"/>
    </row>
    <row r="80" spans="2:15" ht="15.5" outlineLevel="2" x14ac:dyDescent="0.35">
      <c r="B80" s="110">
        <v>19</v>
      </c>
      <c r="C80" s="184"/>
      <c r="D80" s="184"/>
      <c r="E80" s="219"/>
      <c r="F80" s="220"/>
      <c r="G80" s="57">
        <f t="shared" si="3"/>
        <v>0</v>
      </c>
      <c r="H80" s="31" t="str">
        <f>IF('Cenas aprēķins'!$E$22="Jā",IFERROR(ROUND(G80/('Vispārīgā informācija'!$D$41*24)*$H$59,2),""),"")</f>
        <v/>
      </c>
      <c r="I80" s="31" t="str">
        <f>IF('Cenas aprēķins'!$F$22="Jā",IFERROR(ROUND(G80/('Vispārīgā informācija'!$D$41*24)*$I$59,2),""),"")</f>
        <v/>
      </c>
      <c r="J80" s="31">
        <f>IF('Cenas aprēķins'!$G$22="Jā",IFERROR(ROUND(G80/'Vispārīgā informācija'!$D$41,2),""),"")</f>
        <v>0</v>
      </c>
      <c r="K80" s="31" t="str">
        <f>IF('Cenas aprēķins'!$H$22="Jā",G80,"")</f>
        <v/>
      </c>
      <c r="L80" s="32" t="str">
        <f>IF('Cenas aprēķins'!$I$22="Jā",IFERROR(ROUND(G80/('Vispārīgā informācija'!$D$41*24)*$L$59,2),""),"")</f>
        <v/>
      </c>
      <c r="M80" s="222"/>
      <c r="N80" s="222"/>
      <c r="O80" s="222"/>
    </row>
    <row r="81" spans="1:21" ht="16" outlineLevel="1" thickBot="1" x14ac:dyDescent="0.4">
      <c r="B81" s="111">
        <v>20</v>
      </c>
      <c r="C81" s="187"/>
      <c r="D81" s="187"/>
      <c r="E81" s="79"/>
      <c r="F81" s="221"/>
      <c r="G81" s="58">
        <f t="shared" si="3"/>
        <v>0</v>
      </c>
      <c r="H81" s="34" t="str">
        <f>IF('Cenas aprēķins'!$E$22="Jā",IFERROR(ROUND(G81/('Vispārīgā informācija'!$D$41*24)*$H$59,2),""),"")</f>
        <v/>
      </c>
      <c r="I81" s="34" t="str">
        <f>IF('Cenas aprēķins'!$F$22="Jā",IFERROR(ROUND(G81/('Vispārīgā informācija'!$D$41*24)*$I$59,2),""),"")</f>
        <v/>
      </c>
      <c r="J81" s="34">
        <f>IF('Cenas aprēķins'!$G$22="Jā",IFERROR(ROUND(G81/'Vispārīgā informācija'!$D$41,2),""),"")</f>
        <v>0</v>
      </c>
      <c r="K81" s="34" t="str">
        <f>IF('Cenas aprēķins'!$H$22="Jā",G81,"")</f>
        <v/>
      </c>
      <c r="L81" s="35" t="str">
        <f>IF('Cenas aprēķins'!$I$22="Jā",IFERROR(ROUND(G81/('Vispārīgā informācija'!$D$41*24)*$L$59,2),""),"")</f>
        <v/>
      </c>
      <c r="M81" s="222"/>
      <c r="N81" s="222"/>
      <c r="O81" s="222"/>
    </row>
    <row r="82" spans="1:21" ht="15.5" hidden="1" outlineLevel="2" x14ac:dyDescent="0.35">
      <c r="B82" s="110">
        <v>21</v>
      </c>
      <c r="C82" s="184"/>
      <c r="D82" s="184"/>
      <c r="E82" s="219"/>
      <c r="F82" s="220"/>
      <c r="G82" s="57">
        <f t="shared" si="3"/>
        <v>0</v>
      </c>
      <c r="H82" s="31" t="str">
        <f>IF('Cenas aprēķins'!$E$22="Jā",IFERROR(ROUND(G82/('Vispārīgā informācija'!$D$41*24)*$H$59,2),""),"")</f>
        <v/>
      </c>
      <c r="I82" s="31" t="str">
        <f>IF('Cenas aprēķins'!$F$22="Jā",IFERROR(ROUND(G82/('Vispārīgā informācija'!$D$41*24)*$I$59,2),""),"")</f>
        <v/>
      </c>
      <c r="J82" s="31">
        <f>IF('Cenas aprēķins'!$G$22="Jā",IFERROR(ROUND(G82/'Vispārīgā informācija'!$D$41,2),""),"")</f>
        <v>0</v>
      </c>
      <c r="K82" s="31" t="str">
        <f>IF('Cenas aprēķins'!$H$22="Jā",G82,"")</f>
        <v/>
      </c>
      <c r="L82" s="32" t="str">
        <f>IF('Cenas aprēķins'!$I$22="Jā",IFERROR(ROUND(G82/('Vispārīgā informācija'!$D$41*24)*$L$59,2),""),"")</f>
        <v/>
      </c>
      <c r="M82" s="222"/>
      <c r="N82" s="222"/>
      <c r="O82" s="222"/>
    </row>
    <row r="83" spans="1:21" ht="15.5" hidden="1" outlineLevel="2" x14ac:dyDescent="0.35">
      <c r="B83" s="110">
        <v>22</v>
      </c>
      <c r="C83" s="184"/>
      <c r="D83" s="184"/>
      <c r="E83" s="219"/>
      <c r="F83" s="220"/>
      <c r="G83" s="57">
        <f t="shared" si="3"/>
        <v>0</v>
      </c>
      <c r="H83" s="31" t="str">
        <f>IF('Cenas aprēķins'!$E$22="Jā",IFERROR(ROUND(G83/('Vispārīgā informācija'!$D$41*24)*$H$59,2),""),"")</f>
        <v/>
      </c>
      <c r="I83" s="31" t="str">
        <f>IF('Cenas aprēķins'!$F$22="Jā",IFERROR(ROUND(G83/('Vispārīgā informācija'!$D$41*24)*$I$59,2),""),"")</f>
        <v/>
      </c>
      <c r="J83" s="31">
        <f>IF('Cenas aprēķins'!$G$22="Jā",IFERROR(ROUND(G83/'Vispārīgā informācija'!$D$41,2),""),"")</f>
        <v>0</v>
      </c>
      <c r="K83" s="31" t="str">
        <f>IF('Cenas aprēķins'!$H$22="Jā",G83,"")</f>
        <v/>
      </c>
      <c r="L83" s="32" t="str">
        <f>IF('Cenas aprēķins'!$I$22="Jā",IFERROR(ROUND(G83/('Vispārīgā informācija'!$D$41*24)*$L$59,2),""),"")</f>
        <v/>
      </c>
      <c r="M83" s="222"/>
      <c r="N83" s="222"/>
      <c r="O83" s="222"/>
    </row>
    <row r="84" spans="1:21" ht="15.5" hidden="1" outlineLevel="2" x14ac:dyDescent="0.35">
      <c r="B84" s="110">
        <v>23</v>
      </c>
      <c r="C84" s="184"/>
      <c r="D84" s="184"/>
      <c r="E84" s="219"/>
      <c r="F84" s="220"/>
      <c r="G84" s="57">
        <f t="shared" si="3"/>
        <v>0</v>
      </c>
      <c r="H84" s="31" t="str">
        <f>IF('Cenas aprēķins'!$E$22="Jā",IFERROR(ROUND(G84/('Vispārīgā informācija'!$D$41*24)*$H$59,2),""),"")</f>
        <v/>
      </c>
      <c r="I84" s="31" t="str">
        <f>IF('Cenas aprēķins'!$F$22="Jā",IFERROR(ROUND(G84/('Vispārīgā informācija'!$D$41*24)*$I$59,2),""),"")</f>
        <v/>
      </c>
      <c r="J84" s="31">
        <f>IF('Cenas aprēķins'!$G$22="Jā",IFERROR(ROUND(G84/'Vispārīgā informācija'!$D$41,2),""),"")</f>
        <v>0</v>
      </c>
      <c r="K84" s="31" t="str">
        <f>IF('Cenas aprēķins'!$H$22="Jā",G84,"")</f>
        <v/>
      </c>
      <c r="L84" s="32" t="str">
        <f>IF('Cenas aprēķins'!$I$22="Jā",IFERROR(ROUND(G84/('Vispārīgā informācija'!$D$41*24)*$L$59,2),""),"")</f>
        <v/>
      </c>
      <c r="M84" s="222"/>
      <c r="N84" s="222"/>
      <c r="O84" s="222"/>
    </row>
    <row r="85" spans="1:21" ht="15.5" hidden="1" outlineLevel="2" x14ac:dyDescent="0.35">
      <c r="B85" s="110">
        <v>24</v>
      </c>
      <c r="C85" s="184"/>
      <c r="D85" s="184"/>
      <c r="E85" s="219"/>
      <c r="F85" s="220"/>
      <c r="G85" s="57">
        <f t="shared" si="3"/>
        <v>0</v>
      </c>
      <c r="H85" s="31" t="str">
        <f>IF('Cenas aprēķins'!$E$22="Jā",IFERROR(ROUND(G85/('Vispārīgā informācija'!$D$41*24)*$H$59,2),""),"")</f>
        <v/>
      </c>
      <c r="I85" s="31" t="str">
        <f>IF('Cenas aprēķins'!$F$22="Jā",IFERROR(ROUND(G85/('Vispārīgā informācija'!$D$41*24)*$I$59,2),""),"")</f>
        <v/>
      </c>
      <c r="J85" s="31">
        <f>IF('Cenas aprēķins'!$G$22="Jā",IFERROR(ROUND(G85/'Vispārīgā informācija'!$D$41,2),""),"")</f>
        <v>0</v>
      </c>
      <c r="K85" s="31" t="str">
        <f>IF('Cenas aprēķins'!$H$22="Jā",G85,"")</f>
        <v/>
      </c>
      <c r="L85" s="32" t="str">
        <f>IF('Cenas aprēķins'!$I$22="Jā",IFERROR(ROUND(G85/('Vispārīgā informācija'!$D$41*24)*$L$59,2),""),"")</f>
        <v/>
      </c>
      <c r="M85" s="222"/>
      <c r="N85" s="222"/>
      <c r="O85" s="222"/>
    </row>
    <row r="86" spans="1:21" ht="16" hidden="1" outlineLevel="2" thickBot="1" x14ac:dyDescent="0.4">
      <c r="B86" s="111">
        <v>25</v>
      </c>
      <c r="C86" s="187"/>
      <c r="D86" s="187"/>
      <c r="E86" s="79"/>
      <c r="F86" s="221"/>
      <c r="G86" s="58">
        <f t="shared" si="3"/>
        <v>0</v>
      </c>
      <c r="H86" s="34" t="str">
        <f>IF('Cenas aprēķins'!$E$22="Jā",IFERROR(ROUND(G86/('Vispārīgā informācija'!$D$41*24)*$H$59,2),""),"")</f>
        <v/>
      </c>
      <c r="I86" s="34" t="str">
        <f>IF('Cenas aprēķins'!$F$22="Jā",IFERROR(ROUND(G86/('Vispārīgā informācija'!$D$41*24)*$I$59,2),""),"")</f>
        <v/>
      </c>
      <c r="J86" s="34">
        <f>IF('Cenas aprēķins'!$G$22="Jā",IFERROR(ROUND(G86/'Vispārīgā informācija'!$D$41,2),""),"")</f>
        <v>0</v>
      </c>
      <c r="K86" s="34" t="str">
        <f>IF('Cenas aprēķins'!$H$22="Jā",G86,"")</f>
        <v/>
      </c>
      <c r="L86" s="35" t="str">
        <f>IF('Cenas aprēķins'!$I$22="Jā",IFERROR(ROUND(G86/('Vispārīgā informācija'!$D$41*24)*$L$59,2),""),"")</f>
        <v/>
      </c>
      <c r="M86" s="222"/>
      <c r="N86" s="222"/>
      <c r="O86" s="222"/>
    </row>
    <row r="87" spans="1:21" ht="15.5" outlineLevel="2" x14ac:dyDescent="0.35">
      <c r="A87"/>
      <c r="B87"/>
      <c r="C87"/>
      <c r="D87"/>
      <c r="E87"/>
      <c r="F87"/>
      <c r="G87"/>
      <c r="H87"/>
      <c r="I87"/>
      <c r="J87"/>
      <c r="K87"/>
      <c r="L87"/>
      <c r="M87"/>
      <c r="N87" s="222"/>
      <c r="O87" s="222"/>
    </row>
    <row r="88" spans="1:21" ht="15.5" outlineLevel="2" x14ac:dyDescent="0.35">
      <c r="A88"/>
      <c r="B88"/>
      <c r="C88"/>
      <c r="D88"/>
      <c r="E88"/>
      <c r="F88"/>
      <c r="G88"/>
      <c r="H88"/>
      <c r="I88"/>
      <c r="J88"/>
      <c r="K88"/>
      <c r="L88"/>
      <c r="M88"/>
      <c r="N88" s="222"/>
      <c r="O88" s="222"/>
    </row>
    <row r="89" spans="1:21" ht="20" outlineLevel="2" x14ac:dyDescent="0.4">
      <c r="A89"/>
      <c r="B89" s="315" t="s">
        <v>307</v>
      </c>
      <c r="C89" s="315"/>
      <c r="D89" s="315"/>
      <c r="E89" s="315"/>
      <c r="F89" s="315"/>
      <c r="G89" s="315"/>
      <c r="H89" s="315"/>
      <c r="I89"/>
      <c r="J89"/>
      <c r="K89"/>
      <c r="L89"/>
      <c r="M89"/>
      <c r="N89" s="222"/>
      <c r="O89" s="222"/>
    </row>
    <row r="90" spans="1:21" ht="16" thickBot="1" x14ac:dyDescent="0.4">
      <c r="B90" s="41"/>
      <c r="C90" s="41"/>
      <c r="D90" s="41"/>
      <c r="E90" s="41"/>
      <c r="F90" s="41"/>
      <c r="G90" s="41"/>
      <c r="H90" s="41"/>
      <c r="I90" s="41"/>
      <c r="J90" s="41"/>
      <c r="K90" s="41"/>
      <c r="L90" s="41"/>
      <c r="M90" s="41"/>
      <c r="N90" s="41"/>
      <c r="O90" s="41"/>
    </row>
    <row r="91" spans="1:21" ht="15.5" x14ac:dyDescent="0.35">
      <c r="B91" s="41"/>
      <c r="C91" s="333" t="s">
        <v>259</v>
      </c>
      <c r="D91" s="334"/>
      <c r="E91" s="334"/>
      <c r="F91" s="334"/>
      <c r="G91" s="334"/>
      <c r="H91" s="334"/>
      <c r="I91" s="334"/>
      <c r="J91" s="334"/>
      <c r="K91" s="335"/>
      <c r="L91" s="41"/>
      <c r="M91" s="41"/>
      <c r="N91" s="41"/>
      <c r="O91" s="41"/>
    </row>
    <row r="92" spans="1:21" ht="15.5" x14ac:dyDescent="0.35">
      <c r="B92" s="41"/>
      <c r="C92" s="336"/>
      <c r="D92" s="337"/>
      <c r="E92" s="337"/>
      <c r="F92" s="337"/>
      <c r="G92" s="337"/>
      <c r="H92" s="337"/>
      <c r="I92" s="337"/>
      <c r="J92" s="337"/>
      <c r="K92" s="338"/>
      <c r="L92" s="41"/>
      <c r="M92" s="41"/>
      <c r="N92" s="41"/>
      <c r="O92" s="41"/>
    </row>
    <row r="93" spans="1:21" ht="15.5" x14ac:dyDescent="0.35">
      <c r="B93" s="41"/>
      <c r="C93" s="336"/>
      <c r="D93" s="337"/>
      <c r="E93" s="337"/>
      <c r="F93" s="337"/>
      <c r="G93" s="337"/>
      <c r="H93" s="337"/>
      <c r="I93" s="337"/>
      <c r="J93" s="337"/>
      <c r="K93" s="338"/>
      <c r="L93" s="41"/>
      <c r="M93" s="41"/>
      <c r="N93" s="41"/>
      <c r="O93" s="41"/>
    </row>
    <row r="94" spans="1:21" ht="37.9" customHeight="1" thickBot="1" x14ac:dyDescent="0.4">
      <c r="B94" s="41"/>
      <c r="C94" s="339"/>
      <c r="D94" s="340"/>
      <c r="E94" s="340"/>
      <c r="F94" s="340"/>
      <c r="G94" s="340"/>
      <c r="H94" s="340"/>
      <c r="I94" s="340"/>
      <c r="J94" s="340"/>
      <c r="K94" s="341"/>
      <c r="L94" s="41"/>
      <c r="M94" s="41"/>
      <c r="N94" s="41"/>
      <c r="O94" s="41"/>
    </row>
    <row r="95" spans="1:21" ht="15.5" x14ac:dyDescent="0.35">
      <c r="B95" s="41"/>
      <c r="C95" s="41"/>
      <c r="D95" s="41"/>
      <c r="E95" s="41"/>
      <c r="F95" s="41"/>
      <c r="G95" s="41"/>
      <c r="H95" s="41"/>
      <c r="I95" s="41"/>
      <c r="J95" s="41"/>
      <c r="K95" s="41"/>
      <c r="L95" s="41"/>
      <c r="M95" s="41"/>
      <c r="N95" s="41"/>
      <c r="O95" s="41"/>
    </row>
    <row r="96" spans="1:21" ht="16" thickBot="1" x14ac:dyDescent="0.4">
      <c r="B96" s="41"/>
      <c r="C96" s="41"/>
      <c r="D96" s="41"/>
      <c r="E96" s="41"/>
      <c r="F96" s="41"/>
      <c r="G96" s="41"/>
      <c r="H96" s="41"/>
      <c r="I96" s="41"/>
      <c r="J96" s="41"/>
      <c r="K96" s="41"/>
      <c r="L96" s="41"/>
      <c r="M96" s="41"/>
      <c r="N96" s="41"/>
      <c r="O96" s="222"/>
      <c r="P96" s="225" t="s">
        <v>76</v>
      </c>
      <c r="Q96" s="225" t="s">
        <v>77</v>
      </c>
      <c r="R96" s="225" t="s">
        <v>78</v>
      </c>
      <c r="S96" s="225" t="s">
        <v>21</v>
      </c>
      <c r="T96" s="225" t="s">
        <v>79</v>
      </c>
      <c r="U96" s="225"/>
    </row>
    <row r="97" spans="2:21" ht="16" thickBot="1" x14ac:dyDescent="0.4">
      <c r="B97" s="211" t="s">
        <v>265</v>
      </c>
      <c r="C97" s="41"/>
      <c r="D97" s="41"/>
      <c r="E97" s="41"/>
      <c r="F97" s="41"/>
      <c r="G97" s="41"/>
      <c r="H97" s="41"/>
      <c r="I97" s="41"/>
      <c r="J97" s="41"/>
      <c r="K97" s="321" t="s">
        <v>306</v>
      </c>
      <c r="L97" s="322"/>
      <c r="M97" s="323"/>
      <c r="N97" s="41"/>
      <c r="O97" s="222" t="str">
        <f>'datu lapa'!B54</f>
        <v>Pirmā izvēle: Aprēķināt, izmantojot kopējo aprīkojuma un iekārtu iegādes vērtību (Aizpildiet 2. tabulu)</v>
      </c>
      <c r="P97" s="226" t="str">
        <f>H105</f>
        <v/>
      </c>
      <c r="Q97" s="226" t="str">
        <f t="shared" ref="Q97:T97" si="4">I105</f>
        <v/>
      </c>
      <c r="R97" s="226">
        <f t="shared" si="4"/>
        <v>2.74</v>
      </c>
      <c r="S97" s="226" t="str">
        <f t="shared" si="4"/>
        <v/>
      </c>
      <c r="T97" s="226" t="str">
        <f t="shared" si="4"/>
        <v/>
      </c>
      <c r="U97" s="225"/>
    </row>
    <row r="98" spans="2:21" ht="15" customHeight="1" thickBot="1" x14ac:dyDescent="0.4">
      <c r="B98" s="350" t="s">
        <v>243</v>
      </c>
      <c r="C98" s="351"/>
      <c r="D98" s="351"/>
      <c r="E98" s="351"/>
      <c r="F98" s="351"/>
      <c r="G98" s="351"/>
      <c r="H98" s="352"/>
      <c r="I98" s="41"/>
      <c r="J98" s="41"/>
      <c r="K98" s="324"/>
      <c r="L98" s="325"/>
      <c r="M98" s="326"/>
      <c r="N98" s="41"/>
      <c r="O98" s="222" t="str">
        <f>'datu lapa'!B55</f>
        <v>Otrā izvēle: Aprēķināt, izmantojot kopējo paredzamo aprīkojuma un iekārtu nolietojumu gadā (Aizpildiet 3. tabulu)</v>
      </c>
      <c r="P98" s="226" t="str">
        <f>H138</f>
        <v/>
      </c>
      <c r="Q98" s="226" t="str">
        <f t="shared" ref="Q98:T98" si="5">I138</f>
        <v/>
      </c>
      <c r="R98" s="226">
        <f t="shared" si="5"/>
        <v>0</v>
      </c>
      <c r="S98" s="226" t="str">
        <f t="shared" si="5"/>
        <v/>
      </c>
      <c r="T98" s="226" t="str">
        <f t="shared" si="5"/>
        <v/>
      </c>
      <c r="U98" s="225"/>
    </row>
    <row r="99" spans="2:21" ht="16" thickBot="1" x14ac:dyDescent="0.4">
      <c r="B99" s="41"/>
      <c r="C99" s="41"/>
      <c r="D99" s="41"/>
      <c r="E99" s="41"/>
      <c r="F99" s="41"/>
      <c r="G99" s="41"/>
      <c r="H99" s="41"/>
      <c r="I99" s="41"/>
      <c r="J99" s="41"/>
      <c r="K99" s="327"/>
      <c r="L99" s="328"/>
      <c r="M99" s="329"/>
      <c r="N99" s="41"/>
      <c r="O99" s="222" t="str">
        <f>'datu lapa'!B56</f>
        <v>Trešā izvēle: Aprēķināt, vadoties pēc detalizētā aprīkojuma un iekārtu saraksta (Aizpildiet 4. tabulu)</v>
      </c>
      <c r="P99" s="226" t="str">
        <f>H171</f>
        <v/>
      </c>
      <c r="Q99" s="226" t="str">
        <f t="shared" ref="Q99:T99" si="6">I171</f>
        <v/>
      </c>
      <c r="R99" s="226">
        <f t="shared" si="6"/>
        <v>0</v>
      </c>
      <c r="S99" s="226" t="str">
        <f t="shared" si="6"/>
        <v/>
      </c>
      <c r="T99" s="226" t="str">
        <f t="shared" si="6"/>
        <v/>
      </c>
      <c r="U99" s="225"/>
    </row>
    <row r="100" spans="2:21" ht="15.5" x14ac:dyDescent="0.35">
      <c r="B100" s="41"/>
      <c r="C100" s="41"/>
      <c r="D100" s="41"/>
      <c r="E100" s="41"/>
      <c r="F100" s="41"/>
      <c r="G100" s="41"/>
      <c r="H100" s="41"/>
      <c r="I100" s="41"/>
      <c r="J100" s="41"/>
      <c r="K100" s="212"/>
      <c r="L100" s="212"/>
      <c r="M100" s="212"/>
      <c r="N100" s="41"/>
      <c r="O100" s="222"/>
      <c r="P100" s="226"/>
      <c r="Q100" s="226"/>
      <c r="R100" s="226"/>
      <c r="S100" s="226"/>
      <c r="T100" s="226"/>
      <c r="U100" s="225"/>
    </row>
    <row r="101" spans="2:21" ht="17.5" x14ac:dyDescent="0.35">
      <c r="B101" s="131" t="s">
        <v>262</v>
      </c>
      <c r="C101" s="132"/>
      <c r="D101" s="132"/>
      <c r="E101" s="132"/>
      <c r="F101" s="132"/>
      <c r="G101" s="132"/>
      <c r="H101" s="132"/>
      <c r="I101" s="132"/>
      <c r="J101" s="132"/>
      <c r="K101" s="132"/>
      <c r="L101" s="132"/>
      <c r="M101" s="132"/>
      <c r="N101" s="41"/>
      <c r="O101" s="222" t="str">
        <f>'datu lapa'!B57</f>
        <v>Nepiemērot aprēķinā</v>
      </c>
      <c r="P101" s="226">
        <v>0</v>
      </c>
      <c r="Q101" s="226">
        <v>0</v>
      </c>
      <c r="R101" s="226">
        <v>0</v>
      </c>
      <c r="S101" s="226">
        <v>0</v>
      </c>
      <c r="T101" s="226">
        <v>0</v>
      </c>
      <c r="U101" s="225"/>
    </row>
    <row r="102" spans="2:21" ht="16" thickBot="1" x14ac:dyDescent="0.4">
      <c r="B102" s="41"/>
      <c r="C102" s="41"/>
      <c r="D102" s="41"/>
      <c r="E102" s="41"/>
      <c r="F102" s="41"/>
      <c r="G102" s="41"/>
      <c r="H102" s="41"/>
      <c r="I102" s="41"/>
      <c r="J102" s="41"/>
      <c r="K102" s="41"/>
      <c r="L102" s="41"/>
      <c r="M102" s="41"/>
      <c r="N102" s="41"/>
      <c r="O102" s="222"/>
      <c r="P102" s="225"/>
      <c r="Q102" s="225"/>
      <c r="R102" s="225"/>
      <c r="S102" s="225"/>
      <c r="T102" s="225"/>
      <c r="U102" s="225"/>
    </row>
    <row r="103" spans="2:21" ht="16" thickBot="1" x14ac:dyDescent="0.4">
      <c r="B103" s="41"/>
      <c r="C103" s="41"/>
      <c r="D103" s="41"/>
      <c r="E103" s="41"/>
      <c r="F103" s="41"/>
      <c r="G103" s="41"/>
      <c r="H103" s="199" t="str">
        <f>'Cenas aprēķins'!E20</f>
        <v>Stunda</v>
      </c>
      <c r="I103" s="199" t="str">
        <f>'Cenas aprēķins'!F20</f>
        <v>Diena</v>
      </c>
      <c r="J103" s="199" t="str">
        <f>'Cenas aprēķins'!G20</f>
        <v>Diennakts</v>
      </c>
      <c r="K103" s="199" t="str">
        <f>'Cenas aprēķins'!H20</f>
        <v>Mēnesis</v>
      </c>
      <c r="L103" s="200" t="str">
        <f>'Cenas aprēķins'!I20</f>
        <v>Reize</v>
      </c>
      <c r="M103" s="41"/>
      <c r="N103" s="41"/>
      <c r="O103" s="41"/>
    </row>
    <row r="104" spans="2:21" ht="16" thickBot="1" x14ac:dyDescent="0.4">
      <c r="B104" s="41"/>
      <c r="C104" s="41"/>
      <c r="D104" s="41"/>
      <c r="E104" s="41"/>
      <c r="F104" s="41"/>
      <c r="G104" s="41"/>
      <c r="H104" s="199">
        <f>'Cenas aprēķins'!E21</f>
        <v>1</v>
      </c>
      <c r="I104" s="199">
        <f>'Cenas aprēķins'!F21</f>
        <v>0</v>
      </c>
      <c r="J104" s="199">
        <f>'Cenas aprēķins'!G21</f>
        <v>24</v>
      </c>
      <c r="K104" s="199">
        <f>'Vispārīgā informācija'!$D$41*24</f>
        <v>730.08</v>
      </c>
      <c r="L104" s="200">
        <f>'Cenas aprēķins'!I21</f>
        <v>0</v>
      </c>
      <c r="M104" s="41"/>
      <c r="N104" s="41"/>
      <c r="O104" s="41"/>
    </row>
    <row r="105" spans="2:21" ht="18" thickBot="1" x14ac:dyDescent="0.4">
      <c r="B105" s="41"/>
      <c r="C105" s="41"/>
      <c r="D105" s="41"/>
      <c r="E105" s="41"/>
      <c r="F105" s="41"/>
      <c r="G105" s="149" t="s">
        <v>274</v>
      </c>
      <c r="H105" s="45" t="str">
        <f>IF('Cenas aprēķins'!E22="Jā",SUM(F113:F132),"")</f>
        <v/>
      </c>
      <c r="I105" s="46" t="str">
        <f>IF('Cenas aprēķins'!F22="Jā",SUM(G113:G132),"")</f>
        <v/>
      </c>
      <c r="J105" s="46">
        <f>IF('Cenas aprēķins'!G22="Jā",SUM(H113:H132),"")</f>
        <v>2.74</v>
      </c>
      <c r="K105" s="46" t="str">
        <f>IF('Cenas aprēķins'!H22="Jā",SUM(I113:I132),"")</f>
        <v/>
      </c>
      <c r="L105" s="47" t="str">
        <f>IF('Cenas aprēķins'!I22="Jā",SUM(J113:J132),"")</f>
        <v/>
      </c>
      <c r="M105" s="41"/>
      <c r="N105" s="41"/>
      <c r="O105" s="41"/>
    </row>
    <row r="106" spans="2:21" ht="15.5" x14ac:dyDescent="0.35">
      <c r="B106" s="41"/>
      <c r="C106" s="41"/>
      <c r="D106" s="41"/>
      <c r="E106" s="41"/>
      <c r="F106" s="41"/>
      <c r="G106" s="41"/>
      <c r="H106" s="41"/>
      <c r="I106" s="41"/>
      <c r="J106" s="41"/>
      <c r="K106" s="41"/>
      <c r="L106" s="41"/>
      <c r="M106" s="41"/>
      <c r="N106" s="41"/>
      <c r="O106" s="41"/>
    </row>
    <row r="107" spans="2:21" ht="16" thickBot="1" x14ac:dyDescent="0.4">
      <c r="B107" s="41"/>
      <c r="C107" s="41"/>
      <c r="D107" s="41"/>
      <c r="E107" s="41"/>
      <c r="F107" s="41"/>
      <c r="G107" s="41"/>
      <c r="H107" s="41"/>
      <c r="I107" s="41"/>
      <c r="J107" s="41"/>
      <c r="K107" s="41"/>
      <c r="L107" s="41"/>
      <c r="M107" s="41"/>
      <c r="N107" s="41"/>
      <c r="O107" s="41"/>
    </row>
    <row r="108" spans="2:21" ht="15.5" x14ac:dyDescent="0.35">
      <c r="B108" s="375" t="s">
        <v>66</v>
      </c>
      <c r="C108" s="353" t="s">
        <v>125</v>
      </c>
      <c r="D108" s="353" t="s">
        <v>126</v>
      </c>
      <c r="E108" s="353" t="s">
        <v>127</v>
      </c>
      <c r="F108" s="382" t="s">
        <v>237</v>
      </c>
      <c r="G108" s="382"/>
      <c r="H108" s="382"/>
      <c r="I108" s="382"/>
      <c r="J108" s="383"/>
      <c r="K108" s="41"/>
      <c r="L108" s="41"/>
      <c r="M108" s="41"/>
      <c r="N108" s="41"/>
      <c r="O108" s="41"/>
    </row>
    <row r="109" spans="2:21" ht="15.5" x14ac:dyDescent="0.35">
      <c r="B109" s="381"/>
      <c r="C109" s="378"/>
      <c r="D109" s="378"/>
      <c r="E109" s="378"/>
      <c r="F109" s="205" t="str">
        <f>'Cenas aprēķins'!E20</f>
        <v>Stunda</v>
      </c>
      <c r="G109" s="205" t="str">
        <f>'Cenas aprēķins'!F20</f>
        <v>Diena</v>
      </c>
      <c r="H109" s="205" t="str">
        <f>'Cenas aprēķins'!G20</f>
        <v>Diennakts</v>
      </c>
      <c r="I109" s="205" t="str">
        <f>'Cenas aprēķins'!H20</f>
        <v>Mēnesis</v>
      </c>
      <c r="J109" s="206" t="str">
        <f>'Cenas aprēķins'!I20</f>
        <v>Reize</v>
      </c>
      <c r="K109" s="41"/>
      <c r="L109" s="41"/>
      <c r="M109" s="41"/>
      <c r="N109" s="41"/>
      <c r="O109" s="41"/>
    </row>
    <row r="110" spans="2:21" ht="35.5" customHeight="1" x14ac:dyDescent="0.35">
      <c r="B110" s="381"/>
      <c r="C110" s="378"/>
      <c r="D110" s="378"/>
      <c r="E110" s="378"/>
      <c r="F110" s="205">
        <f>'Cenas aprēķins'!E21</f>
        <v>1</v>
      </c>
      <c r="G110" s="205">
        <f>'Cenas aprēķins'!F21</f>
        <v>0</v>
      </c>
      <c r="H110" s="205">
        <f>'Cenas aprēķins'!G21</f>
        <v>24</v>
      </c>
      <c r="I110" s="205">
        <f>'Vispārīgā informācija'!$D$41*24</f>
        <v>730.08</v>
      </c>
      <c r="J110" s="206">
        <f>'Cenas aprēķins'!I21</f>
        <v>0</v>
      </c>
      <c r="K110" s="41"/>
      <c r="L110" s="41"/>
      <c r="M110" s="41"/>
      <c r="N110" s="41"/>
      <c r="O110" s="41"/>
    </row>
    <row r="111" spans="2:21" ht="16" thickBot="1" x14ac:dyDescent="0.4">
      <c r="B111" s="207">
        <v>1</v>
      </c>
      <c r="C111" s="208">
        <v>2</v>
      </c>
      <c r="D111" s="208">
        <v>3</v>
      </c>
      <c r="E111" s="208">
        <v>4</v>
      </c>
      <c r="F111" s="208">
        <v>5</v>
      </c>
      <c r="G111" s="208">
        <v>6</v>
      </c>
      <c r="H111" s="208">
        <v>7</v>
      </c>
      <c r="I111" s="208">
        <v>8</v>
      </c>
      <c r="J111" s="209">
        <v>9</v>
      </c>
      <c r="K111" s="41"/>
      <c r="L111" s="41"/>
      <c r="M111" s="41"/>
      <c r="N111" s="41"/>
      <c r="O111" s="41"/>
    </row>
    <row r="112" spans="2:21" ht="15.5" outlineLevel="1" x14ac:dyDescent="0.35">
      <c r="B112" s="174">
        <v>0</v>
      </c>
      <c r="C112" s="175" t="s">
        <v>128</v>
      </c>
      <c r="D112" s="61">
        <v>7500</v>
      </c>
      <c r="E112" s="175">
        <v>5</v>
      </c>
      <c r="F112" s="61" t="str">
        <f>IF('Cenas aprēķins'!$E$22="Jā",IFERROR(ROUND(K112/(24*'Vispārīgā informācija'!$D$41)*$F$110,2),""),"")</f>
        <v/>
      </c>
      <c r="G112" s="61" t="str">
        <f>IF('Cenas aprēķins'!$F$22="Jā",IFERROR(ROUND(K112/(24*'Vispārīgā informācija'!$D$41)*$G$110,2),""),"")</f>
        <v/>
      </c>
      <c r="H112" s="61">
        <f>IF('Cenas aprēķins'!$G$22="Jā",IFERROR(ROUND(K112/'Vispārīgā informācija'!$D$41,2),""),"")</f>
        <v>4.1100000000000003</v>
      </c>
      <c r="I112" s="61" t="str">
        <f>IF('Cenas aprēķins'!$H$22="Jā",IFERROR(ROUND(D112/E112/12,2),""),"")</f>
        <v/>
      </c>
      <c r="J112" s="48" t="str">
        <f>IF('Cenas aprēķins'!$I$22="Jā",IFERROR(ROUND(K112/(24*'Vispārīgā informācija'!$D$41)*$J$110,2),""),"")</f>
        <v/>
      </c>
      <c r="K112" s="223">
        <f>IFERROR(ROUND(D112/E112/12,2),"")</f>
        <v>125</v>
      </c>
      <c r="L112" s="41"/>
      <c r="M112" s="41"/>
      <c r="N112" s="41"/>
      <c r="O112" s="41"/>
    </row>
    <row r="113" spans="2:15" ht="15.5" outlineLevel="1" x14ac:dyDescent="0.35">
      <c r="B113" s="110">
        <v>1</v>
      </c>
      <c r="C113" s="184" t="s">
        <v>246</v>
      </c>
      <c r="D113" s="219">
        <v>5000</v>
      </c>
      <c r="E113" s="184">
        <v>5</v>
      </c>
      <c r="F113" s="31" t="str">
        <f>IF('Cenas aprēķins'!$E$22="Jā",IFERROR(ROUND(K113/(24*'Vispārīgā informācija'!$D$41)*$F$110,2),""),"")</f>
        <v/>
      </c>
      <c r="G113" s="31" t="str">
        <f>IF('Cenas aprēķins'!$F$22="Jā",IFERROR(ROUND(K113/(24*'Vispārīgā informācija'!$D$41)*$G$110,2),""),"")</f>
        <v/>
      </c>
      <c r="H113" s="31">
        <f>IF('Cenas aprēķins'!$G$22="Jā",IFERROR(ROUND(K113/'Vispārīgā informācija'!$D$41,2),""),"")</f>
        <v>2.74</v>
      </c>
      <c r="I113" s="31" t="str">
        <f>IF('Cenas aprēķins'!$H$22="Jā",IFERROR(ROUND(D113/E113/12,2),""),"")</f>
        <v/>
      </c>
      <c r="J113" s="32" t="str">
        <f>IF('Cenas aprēķins'!$I$22="Jā",IFERROR(ROUND(K113/(24*'Vispārīgā informācija'!$D$41)*$J$110,2),""),"")</f>
        <v/>
      </c>
      <c r="K113" s="223">
        <f t="shared" ref="K113:K132" si="7">IFERROR(ROUND(D113/E113/12,2),"")</f>
        <v>83.33</v>
      </c>
      <c r="L113" s="41"/>
      <c r="M113" s="41"/>
      <c r="N113" s="41"/>
      <c r="O113" s="41"/>
    </row>
    <row r="114" spans="2:15" ht="15.5" outlineLevel="1" x14ac:dyDescent="0.35">
      <c r="B114" s="110">
        <v>2</v>
      </c>
      <c r="C114" s="184"/>
      <c r="D114" s="219"/>
      <c r="E114" s="184"/>
      <c r="F114" s="31" t="str">
        <f>IF('Cenas aprēķins'!$E$22="Jā",IFERROR(ROUND(K114/(24*'Vispārīgā informācija'!$D$41)*$F$110,2),""),"")</f>
        <v/>
      </c>
      <c r="G114" s="31" t="str">
        <f>IF('Cenas aprēķins'!$F$22="Jā",IFERROR(ROUND(K114/(24*'Vispārīgā informācija'!$D$41)*$G$110,2),""),"")</f>
        <v/>
      </c>
      <c r="H114" s="31" t="str">
        <f>IF('Cenas aprēķins'!$G$22="Jā",IFERROR(ROUND(K114/'Vispārīgā informācija'!$D$41,2),""),"")</f>
        <v/>
      </c>
      <c r="I114" s="31" t="str">
        <f>IF('Cenas aprēķins'!$H$22="Jā",IFERROR(ROUND(D114/E114/12,2),""),"")</f>
        <v/>
      </c>
      <c r="J114" s="32" t="str">
        <f>IF('Cenas aprēķins'!$I$22="Jā",IFERROR(ROUND(K114/(24*'Vispārīgā informācija'!$D$41)*$J$110,2),""),"")</f>
        <v/>
      </c>
      <c r="K114" s="223" t="str">
        <f t="shared" si="7"/>
        <v/>
      </c>
      <c r="L114" s="41"/>
      <c r="M114" s="41"/>
      <c r="N114" s="41"/>
      <c r="O114" s="41"/>
    </row>
    <row r="115" spans="2:15" ht="15.5" outlineLevel="1" x14ac:dyDescent="0.35">
      <c r="B115" s="110">
        <v>3</v>
      </c>
      <c r="C115" s="184"/>
      <c r="D115" s="219"/>
      <c r="E115" s="184"/>
      <c r="F115" s="31" t="str">
        <f>IF('Cenas aprēķins'!$E$22="Jā",IFERROR(ROUND(K115/(24*'Vispārīgā informācija'!$D$41)*$F$110,2),""),"")</f>
        <v/>
      </c>
      <c r="G115" s="31" t="str">
        <f>IF('Cenas aprēķins'!$F$22="Jā",IFERROR(ROUND(K115/(24*'Vispārīgā informācija'!$D$41)*$G$110,2),""),"")</f>
        <v/>
      </c>
      <c r="H115" s="31" t="str">
        <f>IF('Cenas aprēķins'!$G$22="Jā",IFERROR(ROUND(K115/'Vispārīgā informācija'!$D$41,2),""),"")</f>
        <v/>
      </c>
      <c r="I115" s="31" t="str">
        <f>IF('Cenas aprēķins'!$H$22="Jā",IFERROR(ROUND(D115/E115/12,2),""),"")</f>
        <v/>
      </c>
      <c r="J115" s="32" t="str">
        <f>IF('Cenas aprēķins'!$I$22="Jā",IFERROR(ROUND(K115/(24*'Vispārīgā informācija'!$D$41)*$J$110,2),""),"")</f>
        <v/>
      </c>
      <c r="K115" s="223" t="str">
        <f t="shared" si="7"/>
        <v/>
      </c>
      <c r="L115" s="41"/>
      <c r="M115" s="41"/>
      <c r="N115" s="41"/>
      <c r="O115" s="41"/>
    </row>
    <row r="116" spans="2:15" ht="15.5" outlineLevel="1" x14ac:dyDescent="0.35">
      <c r="B116" s="110">
        <v>4</v>
      </c>
      <c r="C116" s="184"/>
      <c r="D116" s="219"/>
      <c r="E116" s="184"/>
      <c r="F116" s="31" t="str">
        <f>IF('Cenas aprēķins'!$E$22="Jā",IFERROR(ROUND(K116/(24*'Vispārīgā informācija'!$D$41)*$F$110,2),""),"")</f>
        <v/>
      </c>
      <c r="G116" s="31" t="str">
        <f>IF('Cenas aprēķins'!$F$22="Jā",IFERROR(ROUND(K116/(24*'Vispārīgā informācija'!$D$41)*$G$110,2),""),"")</f>
        <v/>
      </c>
      <c r="H116" s="31">
        <f>IF('Cenas aprēķins'!$G$22="Jā",IFERROR(ROUND(K116/'Vispārīgā informācija'!$D$41,2),""),"")</f>
        <v>0</v>
      </c>
      <c r="I116" s="31" t="str">
        <f>IF('Cenas aprēķins'!$H$22="Jā",IFERROR(ROUND(D116/E116/12,2),""),"")</f>
        <v/>
      </c>
      <c r="J116" s="32" t="str">
        <f>IF('Cenas aprēķins'!$I$22="Jā",IFERROR(ROUND(K116/(24*'Vispārīgā informācija'!$D$41)*$J$110,2),""),"")</f>
        <v/>
      </c>
      <c r="K116" s="223"/>
      <c r="L116" s="41"/>
      <c r="M116" s="41"/>
      <c r="N116" s="41"/>
      <c r="O116" s="41"/>
    </row>
    <row r="117" spans="2:15" ht="15.5" outlineLevel="1" x14ac:dyDescent="0.35">
      <c r="B117" s="110">
        <v>5</v>
      </c>
      <c r="C117" s="184"/>
      <c r="D117" s="219"/>
      <c r="E117" s="184"/>
      <c r="F117" s="31" t="str">
        <f>IF('Cenas aprēķins'!$E$22="Jā",IFERROR(ROUND(K117/(24*'Vispārīgā informācija'!$D$41)*$F$110,2),""),"")</f>
        <v/>
      </c>
      <c r="G117" s="31" t="str">
        <f>IF('Cenas aprēķins'!$F$22="Jā",IFERROR(ROUND(K117/(24*'Vispārīgā informācija'!$D$41)*$G$110,2),""),"")</f>
        <v/>
      </c>
      <c r="H117" s="31">
        <f>IF('Cenas aprēķins'!$G$22="Jā",IFERROR(ROUND(K117/'Vispārīgā informācija'!$D$41,2),""),"")</f>
        <v>0</v>
      </c>
      <c r="I117" s="31" t="str">
        <f>IF('Cenas aprēķins'!$H$22="Jā",IFERROR(ROUND(D117/E117/12,2),""),"")</f>
        <v/>
      </c>
      <c r="J117" s="32" t="str">
        <f>IF('Cenas aprēķins'!$I$22="Jā",IFERROR(ROUND(K117/(24*'Vispārīgā informācija'!$D$41)*$J$110,2),""),"")</f>
        <v/>
      </c>
      <c r="K117" s="223"/>
      <c r="L117" s="41"/>
      <c r="M117" s="41"/>
      <c r="N117" s="41"/>
      <c r="O117" s="41"/>
    </row>
    <row r="118" spans="2:15" ht="15.5" outlineLevel="1" x14ac:dyDescent="0.35">
      <c r="B118" s="110">
        <v>6</v>
      </c>
      <c r="C118" s="184"/>
      <c r="D118" s="219"/>
      <c r="E118" s="184"/>
      <c r="F118" s="31" t="str">
        <f>IF('Cenas aprēķins'!$E$22="Jā",IFERROR(ROUND(K118/(24*'Vispārīgā informācija'!$D$41)*$F$110,2),""),"")</f>
        <v/>
      </c>
      <c r="G118" s="31" t="str">
        <f>IF('Cenas aprēķins'!$F$22="Jā",IFERROR(ROUND(K118/(24*'Vispārīgā informācija'!$D$41)*$G$110,2),""),"")</f>
        <v/>
      </c>
      <c r="H118" s="31">
        <f>IF('Cenas aprēķins'!$G$22="Jā",IFERROR(ROUND(K118/'Vispārīgā informācija'!$D$41,2),""),"")</f>
        <v>0</v>
      </c>
      <c r="I118" s="31" t="str">
        <f>IF('Cenas aprēķins'!$H$22="Jā",IFERROR(ROUND(D118/E118/12,2),""),"")</f>
        <v/>
      </c>
      <c r="J118" s="32" t="str">
        <f>IF('Cenas aprēķins'!$I$22="Jā",IFERROR(ROUND(K118/(24*'Vispārīgā informācija'!$D$41)*$J$110,2),""),"")</f>
        <v/>
      </c>
      <c r="K118" s="223"/>
      <c r="L118" s="41"/>
      <c r="M118" s="41"/>
      <c r="N118" s="41"/>
      <c r="O118" s="41"/>
    </row>
    <row r="119" spans="2:15" ht="15.5" outlineLevel="1" x14ac:dyDescent="0.35">
      <c r="B119" s="110">
        <v>7</v>
      </c>
      <c r="C119" s="184"/>
      <c r="D119" s="219"/>
      <c r="E119" s="184"/>
      <c r="F119" s="31" t="str">
        <f>IF('Cenas aprēķins'!$E$22="Jā",IFERROR(ROUND(K119/(24*'Vispārīgā informācija'!$D$41)*$F$110,2),""),"")</f>
        <v/>
      </c>
      <c r="G119" s="31" t="str">
        <f>IF('Cenas aprēķins'!$F$22="Jā",IFERROR(ROUND(K119/(24*'Vispārīgā informācija'!$D$41)*$G$110,2),""),"")</f>
        <v/>
      </c>
      <c r="H119" s="31">
        <f>IF('Cenas aprēķins'!$G$22="Jā",IFERROR(ROUND(K119/'Vispārīgā informācija'!$D$41,2),""),"")</f>
        <v>0</v>
      </c>
      <c r="I119" s="31" t="str">
        <f>IF('Cenas aprēķins'!$H$22="Jā",IFERROR(ROUND(D119/E119/12,2),""),"")</f>
        <v/>
      </c>
      <c r="J119" s="32" t="str">
        <f>IF('Cenas aprēķins'!$I$22="Jā",IFERROR(ROUND(K119/(24*'Vispārīgā informācija'!$D$41)*$J$110,2),""),"")</f>
        <v/>
      </c>
      <c r="K119" s="223"/>
      <c r="L119" s="41"/>
      <c r="M119" s="41"/>
      <c r="N119" s="41"/>
      <c r="O119" s="41"/>
    </row>
    <row r="120" spans="2:15" ht="15.5" outlineLevel="1" x14ac:dyDescent="0.35">
      <c r="B120" s="110">
        <v>8</v>
      </c>
      <c r="C120" s="184"/>
      <c r="D120" s="219"/>
      <c r="E120" s="184"/>
      <c r="F120" s="31" t="str">
        <f>IF('Cenas aprēķins'!$E$22="Jā",IFERROR(ROUND(K120/(24*'Vispārīgā informācija'!$D$41)*$F$110,2),""),"")</f>
        <v/>
      </c>
      <c r="G120" s="31" t="str">
        <f>IF('Cenas aprēķins'!$F$22="Jā",IFERROR(ROUND(K120/(24*'Vispārīgā informācija'!$D$41)*$G$110,2),""),"")</f>
        <v/>
      </c>
      <c r="H120" s="31">
        <f>IF('Cenas aprēķins'!$G$22="Jā",IFERROR(ROUND(K120/'Vispārīgā informācija'!$D$41,2),""),"")</f>
        <v>0</v>
      </c>
      <c r="I120" s="31" t="str">
        <f>IF('Cenas aprēķins'!$H$22="Jā",IFERROR(ROUND(D120/E120/12,2),""),"")</f>
        <v/>
      </c>
      <c r="J120" s="32" t="str">
        <f>IF('Cenas aprēķins'!$I$22="Jā",IFERROR(ROUND(K120/(24*'Vispārīgā informācija'!$D$41)*$J$110,2),""),"")</f>
        <v/>
      </c>
      <c r="K120" s="223"/>
      <c r="L120" s="41"/>
      <c r="M120" s="41"/>
      <c r="N120" s="41"/>
      <c r="O120" s="41"/>
    </row>
    <row r="121" spans="2:15" ht="15.5" outlineLevel="1" x14ac:dyDescent="0.35">
      <c r="B121" s="110">
        <v>9</v>
      </c>
      <c r="C121" s="184"/>
      <c r="D121" s="219"/>
      <c r="E121" s="184"/>
      <c r="F121" s="31" t="str">
        <f>IF('Cenas aprēķins'!$E$22="Jā",IFERROR(ROUND(K121/(24*'Vispārīgā informācija'!$D$41)*$F$110,2),""),"")</f>
        <v/>
      </c>
      <c r="G121" s="31" t="str">
        <f>IF('Cenas aprēķins'!$F$22="Jā",IFERROR(ROUND(K121/(24*'Vispārīgā informācija'!$D$41)*$G$110,2),""),"")</f>
        <v/>
      </c>
      <c r="H121" s="31">
        <f>IF('Cenas aprēķins'!$G$22="Jā",IFERROR(ROUND(K121/'Vispārīgā informācija'!$D$41,2),""),"")</f>
        <v>0</v>
      </c>
      <c r="I121" s="31" t="str">
        <f>IF('Cenas aprēķins'!$H$22="Jā",IFERROR(ROUND(D121/E121/12,2),""),"")</f>
        <v/>
      </c>
      <c r="J121" s="32" t="str">
        <f>IF('Cenas aprēķins'!$I$22="Jā",IFERROR(ROUND(K121/(24*'Vispārīgā informācija'!$D$41)*$J$110,2),""),"")</f>
        <v/>
      </c>
      <c r="K121" s="223"/>
      <c r="L121" s="41"/>
      <c r="M121" s="41"/>
      <c r="N121" s="41"/>
      <c r="O121" s="41"/>
    </row>
    <row r="122" spans="2:15" ht="15.5" outlineLevel="1" collapsed="1" x14ac:dyDescent="0.35">
      <c r="B122" s="110">
        <v>10</v>
      </c>
      <c r="C122" s="184"/>
      <c r="D122" s="219"/>
      <c r="E122" s="184"/>
      <c r="F122" s="31" t="str">
        <f>IF('Cenas aprēķins'!$E$22="Jā",IFERROR(ROUND(K122/(24*'Vispārīgā informācija'!$D$41)*$F$110,2),""),"")</f>
        <v/>
      </c>
      <c r="G122" s="31" t="str">
        <f>IF('Cenas aprēķins'!$F$22="Jā",IFERROR(ROUND(K122/(24*'Vispārīgā informācija'!$D$41)*$G$110,2),""),"")</f>
        <v/>
      </c>
      <c r="H122" s="31">
        <f>IF('Cenas aprēķins'!$G$22="Jā",IFERROR(ROUND(K122/'Vispārīgā informācija'!$D$41,2),""),"")</f>
        <v>0</v>
      </c>
      <c r="I122" s="31" t="str">
        <f>IF('Cenas aprēķins'!$H$22="Jā",IFERROR(ROUND(D122/E122/12,2),""),"")</f>
        <v/>
      </c>
      <c r="J122" s="32" t="str">
        <f>IF('Cenas aprēķins'!$I$22="Jā",IFERROR(ROUND(K122/(24*'Vispārīgā informācija'!$D$41)*$J$110,2),""),"")</f>
        <v/>
      </c>
      <c r="K122" s="223"/>
      <c r="L122" s="41"/>
      <c r="M122" s="41"/>
      <c r="N122" s="41"/>
      <c r="O122" s="41"/>
    </row>
    <row r="123" spans="2:15" ht="15.5" hidden="1" outlineLevel="2" x14ac:dyDescent="0.35">
      <c r="B123" s="110">
        <v>11</v>
      </c>
      <c r="C123" s="184"/>
      <c r="D123" s="219"/>
      <c r="E123" s="184"/>
      <c r="F123" s="31" t="str">
        <f>IF('Cenas aprēķins'!$E$22="Jā",IFERROR(ROUND(K123/(24*'Vispārīgā informācija'!$D$41)*$F$110,2),""),"")</f>
        <v/>
      </c>
      <c r="G123" s="31" t="str">
        <f>IF('Cenas aprēķins'!$F$22="Jā",IFERROR(ROUND(K123/(24*'Vispārīgā informācija'!$D$41)*$G$110,2),""),"")</f>
        <v/>
      </c>
      <c r="H123" s="31">
        <f>IF('Cenas aprēķins'!$G$22="Jā",IFERROR(ROUND(K123/'Vispārīgā informācija'!$D$41,2),""),"")</f>
        <v>0</v>
      </c>
      <c r="I123" s="31" t="str">
        <f>IF('Cenas aprēķins'!$H$22="Jā",IFERROR(ROUND(D123/E123/12,2),""),"")</f>
        <v/>
      </c>
      <c r="J123" s="32" t="str">
        <f>IF('Cenas aprēķins'!$I$22="Jā",IFERROR(ROUND(K123/(24*'Vispārīgā informācija'!$D$41)*$J$110,2),""),"")</f>
        <v/>
      </c>
      <c r="K123" s="223"/>
      <c r="L123" s="41"/>
      <c r="M123" s="41"/>
      <c r="N123" s="41"/>
      <c r="O123" s="41"/>
    </row>
    <row r="124" spans="2:15" ht="15.5" hidden="1" outlineLevel="2" x14ac:dyDescent="0.35">
      <c r="B124" s="110">
        <v>12</v>
      </c>
      <c r="C124" s="184"/>
      <c r="D124" s="219"/>
      <c r="E124" s="184"/>
      <c r="F124" s="31" t="str">
        <f>IF('Cenas aprēķins'!$E$22="Jā",IFERROR(ROUND(K124/(24*'Vispārīgā informācija'!$D$41)*$F$110,2),""),"")</f>
        <v/>
      </c>
      <c r="G124" s="31" t="str">
        <f>IF('Cenas aprēķins'!$F$22="Jā",IFERROR(ROUND(K124/(24*'Vispārīgā informācija'!$D$41)*$G$110,2),""),"")</f>
        <v/>
      </c>
      <c r="H124" s="31">
        <f>IF('Cenas aprēķins'!$G$22="Jā",IFERROR(ROUND(K124/'Vispārīgā informācija'!$D$41,2),""),"")</f>
        <v>0</v>
      </c>
      <c r="I124" s="31" t="str">
        <f>IF('Cenas aprēķins'!$H$22="Jā",IFERROR(ROUND(D124/E124/12,2),""),"")</f>
        <v/>
      </c>
      <c r="J124" s="32" t="str">
        <f>IF('Cenas aprēķins'!$I$22="Jā",IFERROR(ROUND(K124/(24*'Vispārīgā informācija'!$D$41)*$J$110,2),""),"")</f>
        <v/>
      </c>
      <c r="K124" s="223"/>
      <c r="L124" s="41"/>
      <c r="M124" s="41"/>
      <c r="N124" s="41"/>
      <c r="O124" s="41"/>
    </row>
    <row r="125" spans="2:15" ht="15.5" hidden="1" outlineLevel="2" x14ac:dyDescent="0.35">
      <c r="B125" s="110">
        <v>13</v>
      </c>
      <c r="C125" s="184"/>
      <c r="D125" s="219"/>
      <c r="E125" s="184"/>
      <c r="F125" s="31" t="str">
        <f>IF('Cenas aprēķins'!$E$22="Jā",IFERROR(ROUND(K125/(24*'Vispārīgā informācija'!$D$41)*$F$110,2),""),"")</f>
        <v/>
      </c>
      <c r="G125" s="31" t="str">
        <f>IF('Cenas aprēķins'!$F$22="Jā",IFERROR(ROUND(K125/(24*'Vispārīgā informācija'!$D$41)*$G$110,2),""),"")</f>
        <v/>
      </c>
      <c r="H125" s="31">
        <f>IF('Cenas aprēķins'!$G$22="Jā",IFERROR(ROUND(K125/'Vispārīgā informācija'!$D$41,2),""),"")</f>
        <v>0</v>
      </c>
      <c r="I125" s="31" t="str">
        <f>IF('Cenas aprēķins'!$H$22="Jā",IFERROR(ROUND(D125/E125/12,2),""),"")</f>
        <v/>
      </c>
      <c r="J125" s="32" t="str">
        <f>IF('Cenas aprēķins'!$I$22="Jā",IFERROR(ROUND(K125/(24*'Vispārīgā informācija'!$D$41)*$J$110,2),""),"")</f>
        <v/>
      </c>
      <c r="K125" s="223"/>
      <c r="L125" s="41"/>
      <c r="M125" s="41"/>
      <c r="N125" s="41"/>
      <c r="O125" s="41"/>
    </row>
    <row r="126" spans="2:15" ht="15.5" hidden="1" outlineLevel="2" x14ac:dyDescent="0.35">
      <c r="B126" s="110">
        <v>14</v>
      </c>
      <c r="C126" s="184"/>
      <c r="D126" s="219"/>
      <c r="E126" s="184"/>
      <c r="F126" s="31" t="str">
        <f>IF('Cenas aprēķins'!$E$22="Jā",IFERROR(ROUND(K126/(24*'Vispārīgā informācija'!$D$41)*$F$110,2),""),"")</f>
        <v/>
      </c>
      <c r="G126" s="31" t="str">
        <f>IF('Cenas aprēķins'!$F$22="Jā",IFERROR(ROUND(K126/(24*'Vispārīgā informācija'!$D$41)*$G$110,2),""),"")</f>
        <v/>
      </c>
      <c r="H126" s="31" t="str">
        <f>IF('Cenas aprēķins'!$G$22="Jā",IFERROR(ROUND(K126/'Vispārīgā informācija'!$D$41,2),""),"")</f>
        <v/>
      </c>
      <c r="I126" s="31" t="str">
        <f>IF('Cenas aprēķins'!$H$22="Jā",IFERROR(ROUND(D126/E126/12,2),""),"")</f>
        <v/>
      </c>
      <c r="J126" s="32" t="str">
        <f>IF('Cenas aprēķins'!$I$22="Jā",IFERROR(ROUND(K126/(24*'Vispārīgā informācija'!$D$41)*$J$110,2),""),"")</f>
        <v/>
      </c>
      <c r="K126" s="223" t="str">
        <f t="shared" si="7"/>
        <v/>
      </c>
      <c r="L126" s="41"/>
      <c r="M126" s="41"/>
      <c r="N126" s="41"/>
      <c r="O126" s="41"/>
    </row>
    <row r="127" spans="2:15" ht="15.5" hidden="1" outlineLevel="2" x14ac:dyDescent="0.35">
      <c r="B127" s="110">
        <v>15</v>
      </c>
      <c r="C127" s="184"/>
      <c r="D127" s="219"/>
      <c r="E127" s="184"/>
      <c r="F127" s="31" t="str">
        <f>IF('Cenas aprēķins'!$E$22="Jā",IFERROR(ROUND(K127/(24*'Vispārīgā informācija'!$D$41)*$F$110,2),""),"")</f>
        <v/>
      </c>
      <c r="G127" s="31" t="str">
        <f>IF('Cenas aprēķins'!$F$22="Jā",IFERROR(ROUND(K127/(24*'Vispārīgā informācija'!$D$41)*$G$110,2),""),"")</f>
        <v/>
      </c>
      <c r="H127" s="31" t="str">
        <f>IF('Cenas aprēķins'!$G$22="Jā",IFERROR(ROUND(K127/'Vispārīgā informācija'!$D$41,2),""),"")</f>
        <v/>
      </c>
      <c r="I127" s="31" t="str">
        <f>IF('Cenas aprēķins'!$H$22="Jā",IFERROR(ROUND(D127/E127/12,2),""),"")</f>
        <v/>
      </c>
      <c r="J127" s="32" t="str">
        <f>IF('Cenas aprēķins'!$I$22="Jā",IFERROR(ROUND(K127/(24*'Vispārīgā informācija'!$D$41)*$J$110,2),""),"")</f>
        <v/>
      </c>
      <c r="K127" s="223" t="str">
        <f t="shared" si="7"/>
        <v/>
      </c>
      <c r="L127" s="41"/>
      <c r="M127" s="41"/>
      <c r="N127" s="41"/>
      <c r="O127" s="41"/>
    </row>
    <row r="128" spans="2:15" ht="15.5" hidden="1" outlineLevel="2" x14ac:dyDescent="0.35">
      <c r="B128" s="110">
        <v>16</v>
      </c>
      <c r="C128" s="184"/>
      <c r="D128" s="219"/>
      <c r="E128" s="184"/>
      <c r="F128" s="31" t="str">
        <f>IF('Cenas aprēķins'!$E$22="Jā",IFERROR(ROUND(K128/(24*'Vispārīgā informācija'!$D$41)*$F$110,2),""),"")</f>
        <v/>
      </c>
      <c r="G128" s="31" t="str">
        <f>IF('Cenas aprēķins'!$F$22="Jā",IFERROR(ROUND(K128/(24*'Vispārīgā informācija'!$D$41)*$G$110,2),""),"")</f>
        <v/>
      </c>
      <c r="H128" s="31" t="str">
        <f>IF('Cenas aprēķins'!$G$22="Jā",IFERROR(ROUND(K128/'Vispārīgā informācija'!$D$41,2),""),"")</f>
        <v/>
      </c>
      <c r="I128" s="31" t="str">
        <f>IF('Cenas aprēķins'!$H$22="Jā",IFERROR(ROUND(D128/E128/12,2),""),"")</f>
        <v/>
      </c>
      <c r="J128" s="32" t="str">
        <f>IF('Cenas aprēķins'!$I$22="Jā",IFERROR(ROUND(K128/(24*'Vispārīgā informācija'!$D$41)*$J$110,2),""),"")</f>
        <v/>
      </c>
      <c r="K128" s="223" t="str">
        <f t="shared" si="7"/>
        <v/>
      </c>
      <c r="L128" s="41"/>
      <c r="M128" s="41"/>
      <c r="N128" s="41"/>
      <c r="O128" s="41"/>
    </row>
    <row r="129" spans="2:15" ht="15.5" hidden="1" outlineLevel="2" x14ac:dyDescent="0.35">
      <c r="B129" s="110">
        <v>17</v>
      </c>
      <c r="C129" s="184"/>
      <c r="D129" s="219"/>
      <c r="E129" s="184"/>
      <c r="F129" s="31" t="str">
        <f>IF('Cenas aprēķins'!$E$22="Jā",IFERROR(ROUND(K129/(24*'Vispārīgā informācija'!$D$41)*$F$110,2),""),"")</f>
        <v/>
      </c>
      <c r="G129" s="31" t="str">
        <f>IF('Cenas aprēķins'!$F$22="Jā",IFERROR(ROUND(K129/(24*'Vispārīgā informācija'!$D$41)*$G$110,2),""),"")</f>
        <v/>
      </c>
      <c r="H129" s="31" t="str">
        <f>IF('Cenas aprēķins'!$G$22="Jā",IFERROR(ROUND(K129/'Vispārīgā informācija'!$D$41,2),""),"")</f>
        <v/>
      </c>
      <c r="I129" s="31" t="str">
        <f>IF('Cenas aprēķins'!$H$22="Jā",IFERROR(ROUND(D129/E129/12,2),""),"")</f>
        <v/>
      </c>
      <c r="J129" s="32" t="str">
        <f>IF('Cenas aprēķins'!$I$22="Jā",IFERROR(ROUND(K129/(24*'Vispārīgā informācija'!$D$41)*$J$110,2),""),"")</f>
        <v/>
      </c>
      <c r="K129" s="223" t="str">
        <f t="shared" si="7"/>
        <v/>
      </c>
      <c r="L129" s="41"/>
      <c r="M129" s="41"/>
      <c r="N129" s="41"/>
      <c r="O129" s="41"/>
    </row>
    <row r="130" spans="2:15" ht="15.5" hidden="1" outlineLevel="2" x14ac:dyDescent="0.35">
      <c r="B130" s="110">
        <v>18</v>
      </c>
      <c r="C130" s="184"/>
      <c r="D130" s="219"/>
      <c r="E130" s="184"/>
      <c r="F130" s="31" t="str">
        <f>IF('Cenas aprēķins'!$E$22="Jā",IFERROR(ROUND(K130/(24*'Vispārīgā informācija'!$D$41)*$F$110,2),""),"")</f>
        <v/>
      </c>
      <c r="G130" s="31" t="str">
        <f>IF('Cenas aprēķins'!$F$22="Jā",IFERROR(ROUND(K130/(24*'Vispārīgā informācija'!$D$41)*$G$110,2),""),"")</f>
        <v/>
      </c>
      <c r="H130" s="31" t="str">
        <f>IF('Cenas aprēķins'!$G$22="Jā",IFERROR(ROUND(K130/'Vispārīgā informācija'!$D$41,2),""),"")</f>
        <v/>
      </c>
      <c r="I130" s="31" t="str">
        <f>IF('Cenas aprēķins'!$H$22="Jā",IFERROR(ROUND(D130/E130/12,2),""),"")</f>
        <v/>
      </c>
      <c r="J130" s="32" t="str">
        <f>IF('Cenas aprēķins'!$I$22="Jā",IFERROR(ROUND(K130/(24*'Vispārīgā informācija'!$D$41)*$J$110,2),""),"")</f>
        <v/>
      </c>
      <c r="K130" s="223" t="str">
        <f t="shared" si="7"/>
        <v/>
      </c>
      <c r="L130" s="41"/>
      <c r="M130" s="41"/>
      <c r="N130" s="41"/>
      <c r="O130" s="41"/>
    </row>
    <row r="131" spans="2:15" ht="15.5" hidden="1" outlineLevel="2" x14ac:dyDescent="0.35">
      <c r="B131" s="110">
        <v>19</v>
      </c>
      <c r="C131" s="184"/>
      <c r="D131" s="219"/>
      <c r="E131" s="184"/>
      <c r="F131" s="31" t="str">
        <f>IF('Cenas aprēķins'!$E$22="Jā",IFERROR(ROUND(K131/(24*'Vispārīgā informācija'!$D$41)*$F$110,2),""),"")</f>
        <v/>
      </c>
      <c r="G131" s="31" t="str">
        <f>IF('Cenas aprēķins'!$F$22="Jā",IFERROR(ROUND(K131/(24*'Vispārīgā informācija'!$D$41)*$G$110,2),""),"")</f>
        <v/>
      </c>
      <c r="H131" s="31" t="str">
        <f>IF('Cenas aprēķins'!$G$22="Jā",IFERROR(ROUND(K131/'Vispārīgā informācija'!$D$41,2),""),"")</f>
        <v/>
      </c>
      <c r="I131" s="31" t="str">
        <f>IF('Cenas aprēķins'!$H$22="Jā",IFERROR(ROUND(D131/E131/12,2),""),"")</f>
        <v/>
      </c>
      <c r="J131" s="32" t="str">
        <f>IF('Cenas aprēķins'!$I$22="Jā",IFERROR(ROUND(K131/(24*'Vispārīgā informācija'!$D$41)*$J$110,2),""),"")</f>
        <v/>
      </c>
      <c r="K131" s="223" t="str">
        <f t="shared" si="7"/>
        <v/>
      </c>
      <c r="L131" s="41"/>
      <c r="M131" s="41"/>
      <c r="N131" s="41"/>
      <c r="O131" s="41"/>
    </row>
    <row r="132" spans="2:15" ht="16" hidden="1" outlineLevel="2" thickBot="1" x14ac:dyDescent="0.4">
      <c r="B132" s="111">
        <v>20</v>
      </c>
      <c r="C132" s="187"/>
      <c r="D132" s="79"/>
      <c r="E132" s="187"/>
      <c r="F132" s="34" t="str">
        <f>IF('Cenas aprēķins'!$E$22="Jā",IFERROR(ROUND(K132/(24*'Vispārīgā informācija'!$D$41)*$F$110,2),""),"")</f>
        <v/>
      </c>
      <c r="G132" s="34" t="str">
        <f>IF('Cenas aprēķins'!$F$22="Jā",IFERROR(ROUND(K132/(24*'Vispārīgā informācija'!$D$41)*$G$110,2),""),"")</f>
        <v/>
      </c>
      <c r="H132" s="34" t="str">
        <f>IF('Cenas aprēķins'!$G$22="Jā",IFERROR(ROUND(K132/'Vispārīgā informācija'!$D$41,2),""),"")</f>
        <v/>
      </c>
      <c r="I132" s="34" t="str">
        <f>IF('Cenas aprēķins'!$H$22="Jā",IFERROR(ROUND(D132/E132/12,2),""),"")</f>
        <v/>
      </c>
      <c r="J132" s="35" t="str">
        <f>IF('Cenas aprēķins'!$I$22="Jā",IFERROR(ROUND(K132/(24*'Vispārīgā informācija'!$D$41)*$J$110,2),""),"")</f>
        <v/>
      </c>
      <c r="K132" s="223" t="str">
        <f t="shared" si="7"/>
        <v/>
      </c>
      <c r="L132" s="41"/>
      <c r="M132" s="41"/>
      <c r="N132" s="41"/>
      <c r="O132" s="41"/>
    </row>
    <row r="133" spans="2:15" ht="15.5" x14ac:dyDescent="0.35">
      <c r="B133" s="41"/>
      <c r="C133" s="41"/>
      <c r="D133" s="41"/>
      <c r="E133" s="41"/>
      <c r="F133" s="41"/>
      <c r="G133" s="41"/>
      <c r="H133" s="41"/>
      <c r="I133" s="41"/>
      <c r="J133" s="41"/>
      <c r="K133" s="222"/>
      <c r="L133" s="41"/>
      <c r="M133" s="41"/>
      <c r="N133" s="41"/>
      <c r="O133" s="41"/>
    </row>
    <row r="134" spans="2:15" ht="17.5" x14ac:dyDescent="0.35">
      <c r="B134" s="92" t="s">
        <v>263</v>
      </c>
      <c r="C134" s="201"/>
      <c r="D134" s="201"/>
      <c r="E134" s="201"/>
      <c r="F134" s="201"/>
      <c r="G134" s="201"/>
      <c r="H134" s="201"/>
      <c r="I134" s="201"/>
      <c r="J134" s="201"/>
      <c r="K134" s="41"/>
      <c r="L134" s="41"/>
      <c r="M134" s="41"/>
      <c r="N134" s="41"/>
      <c r="O134" s="41"/>
    </row>
    <row r="135" spans="2:15" ht="16" thickBot="1" x14ac:dyDescent="0.4">
      <c r="B135" s="41"/>
      <c r="C135" s="41"/>
      <c r="D135" s="41"/>
      <c r="E135" s="41"/>
      <c r="F135" s="41"/>
      <c r="G135" s="41"/>
      <c r="H135" s="41"/>
      <c r="I135" s="41"/>
      <c r="J135" s="41"/>
      <c r="K135" s="41"/>
      <c r="L135" s="41"/>
      <c r="M135" s="41"/>
      <c r="N135" s="41"/>
      <c r="O135" s="41"/>
    </row>
    <row r="136" spans="2:15" ht="16" thickBot="1" x14ac:dyDescent="0.4">
      <c r="B136" s="41"/>
      <c r="C136" s="41"/>
      <c r="D136" s="41"/>
      <c r="E136" s="41"/>
      <c r="F136" s="41"/>
      <c r="G136" s="41"/>
      <c r="H136" s="199" t="str">
        <f>'Cenas aprēķins'!E20</f>
        <v>Stunda</v>
      </c>
      <c r="I136" s="199" t="str">
        <f>'Cenas aprēķins'!F20</f>
        <v>Diena</v>
      </c>
      <c r="J136" s="199" t="str">
        <f>'Cenas aprēķins'!G20</f>
        <v>Diennakts</v>
      </c>
      <c r="K136" s="199" t="str">
        <f>'Cenas aprēķins'!H20</f>
        <v>Mēnesis</v>
      </c>
      <c r="L136" s="200" t="str">
        <f>'Cenas aprēķins'!I20</f>
        <v>Reize</v>
      </c>
      <c r="M136" s="41"/>
      <c r="N136" s="41"/>
      <c r="O136" s="41"/>
    </row>
    <row r="137" spans="2:15" ht="16" thickBot="1" x14ac:dyDescent="0.4">
      <c r="B137" s="41"/>
      <c r="C137" s="41"/>
      <c r="D137" s="41"/>
      <c r="E137" s="41"/>
      <c r="F137" s="41"/>
      <c r="G137" s="41"/>
      <c r="H137" s="199">
        <f>'Cenas aprēķins'!E21</f>
        <v>1</v>
      </c>
      <c r="I137" s="199">
        <f>'Cenas aprēķins'!F21</f>
        <v>0</v>
      </c>
      <c r="J137" s="199">
        <f>'Cenas aprēķins'!G21</f>
        <v>24</v>
      </c>
      <c r="K137" s="199">
        <f>'Vispārīgā informācija'!$D$41*24</f>
        <v>730.08</v>
      </c>
      <c r="L137" s="200">
        <f>'Cenas aprēķins'!I21</f>
        <v>0</v>
      </c>
      <c r="M137" s="41"/>
      <c r="N137" s="41"/>
      <c r="O137" s="41"/>
    </row>
    <row r="138" spans="2:15" ht="18" thickBot="1" x14ac:dyDescent="0.4">
      <c r="B138" s="41"/>
      <c r="C138" s="41"/>
      <c r="D138" s="41"/>
      <c r="E138" s="41"/>
      <c r="F138" s="41"/>
      <c r="G138" s="149" t="s">
        <v>277</v>
      </c>
      <c r="H138" s="45" t="str">
        <f>IF('Cenas aprēķins'!E22="Jā",SUM(E146:E165),"")</f>
        <v/>
      </c>
      <c r="I138" s="46" t="str">
        <f>IF('Cenas aprēķins'!F22="Jā",SUM(F146:F165),"")</f>
        <v/>
      </c>
      <c r="J138" s="46">
        <f>IF('Cenas aprēķins'!G22="Jā",SUM(G146:G165),"")</f>
        <v>0</v>
      </c>
      <c r="K138" s="46" t="str">
        <f>IF('Cenas aprēķins'!H22="Jā",SUM(H146:H165),"")</f>
        <v/>
      </c>
      <c r="L138" s="47" t="str">
        <f>IF('Cenas aprēķins'!I22="Jā",SUM(I146:I165),"")</f>
        <v/>
      </c>
      <c r="M138" s="41"/>
      <c r="N138" s="41"/>
      <c r="O138" s="41"/>
    </row>
    <row r="139" spans="2:15" ht="15.5" x14ac:dyDescent="0.35">
      <c r="B139" s="41"/>
      <c r="C139" s="41"/>
      <c r="D139" s="41"/>
      <c r="E139" s="41"/>
      <c r="F139" s="41"/>
      <c r="G139" s="41"/>
      <c r="H139" s="41"/>
      <c r="I139" s="41"/>
      <c r="J139" s="41"/>
      <c r="K139" s="41"/>
      <c r="L139" s="41"/>
      <c r="M139" s="41"/>
      <c r="N139" s="41"/>
      <c r="O139" s="41"/>
    </row>
    <row r="140" spans="2:15" ht="16" thickBot="1" x14ac:dyDescent="0.4">
      <c r="B140" s="41"/>
      <c r="C140" s="41"/>
      <c r="D140" s="41"/>
      <c r="E140" s="41"/>
      <c r="F140" s="41"/>
      <c r="G140" s="41"/>
      <c r="H140" s="41"/>
      <c r="I140" s="41"/>
      <c r="J140" s="41"/>
      <c r="K140" s="41"/>
      <c r="L140" s="41"/>
      <c r="M140" s="41"/>
      <c r="N140" s="41"/>
      <c r="O140" s="41"/>
    </row>
    <row r="141" spans="2:15" ht="15.5" x14ac:dyDescent="0.35">
      <c r="B141" s="375" t="s">
        <v>66</v>
      </c>
      <c r="C141" s="353" t="s">
        <v>125</v>
      </c>
      <c r="D141" s="353" t="s">
        <v>129</v>
      </c>
      <c r="E141" s="382" t="s">
        <v>237</v>
      </c>
      <c r="F141" s="382"/>
      <c r="G141" s="382"/>
      <c r="H141" s="382"/>
      <c r="I141" s="383"/>
      <c r="J141" s="41"/>
      <c r="K141" s="41"/>
      <c r="L141" s="41"/>
      <c r="M141" s="41"/>
      <c r="N141" s="41"/>
      <c r="O141" s="41"/>
    </row>
    <row r="142" spans="2:15" ht="15.5" x14ac:dyDescent="0.35">
      <c r="B142" s="381"/>
      <c r="C142" s="378"/>
      <c r="D142" s="378"/>
      <c r="E142" s="205" t="str">
        <f>'Cenas aprēķins'!E20</f>
        <v>Stunda</v>
      </c>
      <c r="F142" s="205" t="str">
        <f>'Cenas aprēķins'!F20</f>
        <v>Diena</v>
      </c>
      <c r="G142" s="205" t="str">
        <f>'Cenas aprēķins'!G20</f>
        <v>Diennakts</v>
      </c>
      <c r="H142" s="205" t="str">
        <f>'Cenas aprēķins'!H20</f>
        <v>Mēnesis</v>
      </c>
      <c r="I142" s="206" t="str">
        <f>'Cenas aprēķins'!I20</f>
        <v>Reize</v>
      </c>
      <c r="J142" s="41"/>
      <c r="K142" s="41"/>
      <c r="L142" s="41"/>
      <c r="M142" s="41"/>
      <c r="N142" s="41"/>
      <c r="O142" s="41"/>
    </row>
    <row r="143" spans="2:15" ht="15.5" x14ac:dyDescent="0.35">
      <c r="B143" s="381"/>
      <c r="C143" s="378"/>
      <c r="D143" s="378"/>
      <c r="E143" s="205">
        <f>'Cenas aprēķins'!E21</f>
        <v>1</v>
      </c>
      <c r="F143" s="205">
        <f>'Cenas aprēķins'!F21</f>
        <v>0</v>
      </c>
      <c r="G143" s="205">
        <f>'Cenas aprēķins'!G21</f>
        <v>24</v>
      </c>
      <c r="H143" s="205">
        <f>'Vispārīgā informācija'!$D$41*24</f>
        <v>730.08</v>
      </c>
      <c r="I143" s="206">
        <f>'Cenas aprēķins'!I21</f>
        <v>0</v>
      </c>
      <c r="J143" s="41"/>
      <c r="K143" s="41"/>
      <c r="L143" s="41"/>
      <c r="M143" s="41"/>
      <c r="N143" s="41"/>
      <c r="O143" s="41"/>
    </row>
    <row r="144" spans="2:15" ht="16" thickBot="1" x14ac:dyDescent="0.4">
      <c r="B144" s="207">
        <v>1</v>
      </c>
      <c r="C144" s="208">
        <v>2</v>
      </c>
      <c r="D144" s="208">
        <v>3</v>
      </c>
      <c r="E144" s="208">
        <v>4</v>
      </c>
      <c r="F144" s="208">
        <v>5</v>
      </c>
      <c r="G144" s="208">
        <v>6</v>
      </c>
      <c r="H144" s="208">
        <v>7</v>
      </c>
      <c r="I144" s="209">
        <v>8</v>
      </c>
      <c r="J144" s="222"/>
      <c r="K144" s="41"/>
      <c r="L144" s="41"/>
      <c r="M144" s="41"/>
      <c r="N144" s="41"/>
      <c r="O144" s="41"/>
    </row>
    <row r="145" spans="2:15" ht="15.5" outlineLevel="1" x14ac:dyDescent="0.35">
      <c r="B145" s="174">
        <v>0</v>
      </c>
      <c r="C145" s="175" t="s">
        <v>130</v>
      </c>
      <c r="D145" s="61">
        <v>1250</v>
      </c>
      <c r="E145" s="61" t="str">
        <f>IF('Cenas aprēķins'!$E$22="Jā",IFERROR(ROUND(J145/(24*'Vispārīgā informācija'!$D$41)*$E$143,2),""),"")</f>
        <v/>
      </c>
      <c r="F145" s="61" t="str">
        <f>IF('Cenas aprēķins'!$F$22="Jā",IFERROR(ROUND(J145/(24*'Vispārīgā informācija'!$D$41)*$F$143,2),""),"")</f>
        <v/>
      </c>
      <c r="G145" s="61">
        <f>IF('Cenas aprēķins'!$G$22="Jā",IFERROR(ROUND(J145/'Vispārīgā informācija'!$D$41,2),""),"")</f>
        <v>3.42</v>
      </c>
      <c r="H145" s="61" t="str">
        <f>IF('Cenas aprēķins'!$H$22="Jā",D145/12,"")</f>
        <v/>
      </c>
      <c r="I145" s="48" t="str">
        <f>IF('Cenas aprēķins'!$I$22="Jā",IFERROR(ROUND(J145/(24*'Vispārīgā informācija'!$D$41)*$I$143,2),""),"")</f>
        <v/>
      </c>
      <c r="J145" s="224">
        <f>D145/12</f>
        <v>104.16666666666667</v>
      </c>
      <c r="K145" s="41"/>
      <c r="L145" s="41"/>
      <c r="M145" s="41"/>
      <c r="N145" s="41"/>
      <c r="O145" s="41"/>
    </row>
    <row r="146" spans="2:15" ht="15.5" outlineLevel="1" x14ac:dyDescent="0.35">
      <c r="B146" s="110">
        <v>1</v>
      </c>
      <c r="C146" s="184"/>
      <c r="D146" s="219"/>
      <c r="E146" s="31" t="str">
        <f>IF('Cenas aprēķins'!$E$22="Jā",IFERROR(ROUND(J146/(24*'Vispārīgā informācija'!$D$41)*$E$143,2),""),"")</f>
        <v/>
      </c>
      <c r="F146" s="31" t="str">
        <f>IF('Cenas aprēķins'!$F$22="Jā",IFERROR(ROUND(J146/(24*'Vispārīgā informācija'!$D$41)*$F$143,2),""),"")</f>
        <v/>
      </c>
      <c r="G146" s="31">
        <f>IF('Cenas aprēķins'!$G$22="Jā",IFERROR(ROUND(J146/'Vispārīgā informācija'!$D$41,2),""),"")</f>
        <v>0</v>
      </c>
      <c r="H146" s="31" t="str">
        <f>IF('Cenas aprēķins'!$H$22="Jā",D146/12,"")</f>
        <v/>
      </c>
      <c r="I146" s="32" t="str">
        <f>IF('Cenas aprēķins'!$I$22="Jā",IFERROR(ROUND(J146/(24*'Vispārīgā informācija'!$D$41)*$I$143,2),""),"")</f>
        <v/>
      </c>
      <c r="J146" s="224">
        <f t="shared" ref="J146:J165" si="8">D146/12</f>
        <v>0</v>
      </c>
      <c r="K146" s="41"/>
      <c r="L146" s="41"/>
      <c r="M146" s="41"/>
      <c r="N146" s="41"/>
      <c r="O146" s="41"/>
    </row>
    <row r="147" spans="2:15" ht="15.5" outlineLevel="1" x14ac:dyDescent="0.35">
      <c r="B147" s="110">
        <v>2</v>
      </c>
      <c r="C147" s="184"/>
      <c r="D147" s="219"/>
      <c r="E147" s="31" t="str">
        <f>IF('Cenas aprēķins'!$E$22="Jā",IFERROR(ROUND(J147/(24*'Vispārīgā informācija'!$D$41)*$E$143,2),""),"")</f>
        <v/>
      </c>
      <c r="F147" s="31" t="str">
        <f>IF('Cenas aprēķins'!$F$22="Jā",IFERROR(ROUND(J147/(24*'Vispārīgā informācija'!$D$41)*$F$143,2),""),"")</f>
        <v/>
      </c>
      <c r="G147" s="31">
        <f>IF('Cenas aprēķins'!$G$22="Jā",IFERROR(ROUND(J147/'Vispārīgā informācija'!$D$41,2),""),"")</f>
        <v>0</v>
      </c>
      <c r="H147" s="31" t="str">
        <f>IF('Cenas aprēķins'!$H$22="Jā",D147/12,"")</f>
        <v/>
      </c>
      <c r="I147" s="32" t="str">
        <f>IF('Cenas aprēķins'!$I$22="Jā",IFERROR(ROUND(J147/(24*'Vispārīgā informācija'!$D$41)*$I$143,2),""),"")</f>
        <v/>
      </c>
      <c r="J147" s="224">
        <f t="shared" si="8"/>
        <v>0</v>
      </c>
      <c r="K147" s="41"/>
      <c r="L147" s="41"/>
      <c r="M147" s="41"/>
      <c r="N147" s="41"/>
      <c r="O147" s="41"/>
    </row>
    <row r="148" spans="2:15" ht="15.5" outlineLevel="1" x14ac:dyDescent="0.35">
      <c r="B148" s="110">
        <v>3</v>
      </c>
      <c r="C148" s="184"/>
      <c r="D148" s="219"/>
      <c r="E148" s="31" t="str">
        <f>IF('Cenas aprēķins'!$E$22="Jā",IFERROR(ROUND(J148/(24*'Vispārīgā informācija'!$D$41)*$E$143,2),""),"")</f>
        <v/>
      </c>
      <c r="F148" s="31" t="str">
        <f>IF('Cenas aprēķins'!$F$22="Jā",IFERROR(ROUND(J148/(24*'Vispārīgā informācija'!$D$41)*$F$143,2),""),"")</f>
        <v/>
      </c>
      <c r="G148" s="31">
        <f>IF('Cenas aprēķins'!$G$22="Jā",IFERROR(ROUND(J148/'Vispārīgā informācija'!$D$41,2),""),"")</f>
        <v>0</v>
      </c>
      <c r="H148" s="31" t="str">
        <f>IF('Cenas aprēķins'!$H$22="Jā",D148/12,"")</f>
        <v/>
      </c>
      <c r="I148" s="32" t="str">
        <f>IF('Cenas aprēķins'!$I$22="Jā",IFERROR(ROUND(J148/(24*'Vispārīgā informācija'!$D$41)*$I$143,2),""),"")</f>
        <v/>
      </c>
      <c r="J148" s="224"/>
      <c r="K148" s="41"/>
      <c r="L148" s="41"/>
      <c r="M148" s="41"/>
      <c r="N148" s="41"/>
      <c r="O148" s="41"/>
    </row>
    <row r="149" spans="2:15" ht="15.5" outlineLevel="1" x14ac:dyDescent="0.35">
      <c r="B149" s="110">
        <v>4</v>
      </c>
      <c r="C149" s="184"/>
      <c r="D149" s="219"/>
      <c r="E149" s="31" t="str">
        <f>IF('Cenas aprēķins'!$E$22="Jā",IFERROR(ROUND(J149/(24*'Vispārīgā informācija'!$D$41)*$E$143,2),""),"")</f>
        <v/>
      </c>
      <c r="F149" s="31" t="str">
        <f>IF('Cenas aprēķins'!$F$22="Jā",IFERROR(ROUND(J149/(24*'Vispārīgā informācija'!$D$41)*$F$143,2),""),"")</f>
        <v/>
      </c>
      <c r="G149" s="31">
        <f>IF('Cenas aprēķins'!$G$22="Jā",IFERROR(ROUND(J149/'Vispārīgā informācija'!$D$41,2),""),"")</f>
        <v>0</v>
      </c>
      <c r="H149" s="31" t="str">
        <f>IF('Cenas aprēķins'!$H$22="Jā",D149/12,"")</f>
        <v/>
      </c>
      <c r="I149" s="32" t="str">
        <f>IF('Cenas aprēķins'!$I$22="Jā",IFERROR(ROUND(J149/(24*'Vispārīgā informācija'!$D$41)*$I$143,2),""),"")</f>
        <v/>
      </c>
      <c r="J149" s="224"/>
      <c r="K149" s="41"/>
      <c r="L149" s="41"/>
      <c r="M149" s="41"/>
      <c r="N149" s="41"/>
      <c r="O149" s="41"/>
    </row>
    <row r="150" spans="2:15" ht="15.5" outlineLevel="1" x14ac:dyDescent="0.35">
      <c r="B150" s="110">
        <v>5</v>
      </c>
      <c r="C150" s="184"/>
      <c r="D150" s="219"/>
      <c r="E150" s="31" t="str">
        <f>IF('Cenas aprēķins'!$E$22="Jā",IFERROR(ROUND(J150/(24*'Vispārīgā informācija'!$D$41)*$E$143,2),""),"")</f>
        <v/>
      </c>
      <c r="F150" s="31" t="str">
        <f>IF('Cenas aprēķins'!$F$22="Jā",IFERROR(ROUND(J150/(24*'Vispārīgā informācija'!$D$41)*$F$143,2),""),"")</f>
        <v/>
      </c>
      <c r="G150" s="31">
        <f>IF('Cenas aprēķins'!$G$22="Jā",IFERROR(ROUND(J150/'Vispārīgā informācija'!$D$41,2),""),"")</f>
        <v>0</v>
      </c>
      <c r="H150" s="31" t="str">
        <f>IF('Cenas aprēķins'!$H$22="Jā",D150/12,"")</f>
        <v/>
      </c>
      <c r="I150" s="32" t="str">
        <f>IF('Cenas aprēķins'!$I$22="Jā",IFERROR(ROUND(J150/(24*'Vispārīgā informācija'!$D$41)*$I$143,2),""),"")</f>
        <v/>
      </c>
      <c r="J150" s="224"/>
      <c r="K150" s="41"/>
      <c r="L150" s="41"/>
      <c r="M150" s="41"/>
      <c r="N150" s="41"/>
      <c r="O150" s="41"/>
    </row>
    <row r="151" spans="2:15" ht="15.5" outlineLevel="1" x14ac:dyDescent="0.35">
      <c r="B151" s="110">
        <v>6</v>
      </c>
      <c r="C151" s="184"/>
      <c r="D151" s="219"/>
      <c r="E151" s="31" t="str">
        <f>IF('Cenas aprēķins'!$E$22="Jā",IFERROR(ROUND(J151/(24*'Vispārīgā informācija'!$D$41)*$E$143,2),""),"")</f>
        <v/>
      </c>
      <c r="F151" s="31" t="str">
        <f>IF('Cenas aprēķins'!$F$22="Jā",IFERROR(ROUND(J151/(24*'Vispārīgā informācija'!$D$41)*$F$143,2),""),"")</f>
        <v/>
      </c>
      <c r="G151" s="31">
        <f>IF('Cenas aprēķins'!$G$22="Jā",IFERROR(ROUND(J151/'Vispārīgā informācija'!$D$41,2),""),"")</f>
        <v>0</v>
      </c>
      <c r="H151" s="31" t="str">
        <f>IF('Cenas aprēķins'!$H$22="Jā",D151/12,"")</f>
        <v/>
      </c>
      <c r="I151" s="32" t="str">
        <f>IF('Cenas aprēķins'!$I$22="Jā",IFERROR(ROUND(J151/(24*'Vispārīgā informācija'!$D$41)*$I$143,2),""),"")</f>
        <v/>
      </c>
      <c r="J151" s="224"/>
      <c r="K151" s="41"/>
      <c r="L151" s="41"/>
      <c r="M151" s="41"/>
      <c r="N151" s="41"/>
      <c r="O151" s="41"/>
    </row>
    <row r="152" spans="2:15" ht="15.5" outlineLevel="1" x14ac:dyDescent="0.35">
      <c r="B152" s="110">
        <v>7</v>
      </c>
      <c r="C152" s="184"/>
      <c r="D152" s="219"/>
      <c r="E152" s="31" t="str">
        <f>IF('Cenas aprēķins'!$E$22="Jā",IFERROR(ROUND(J152/(24*'Vispārīgā informācija'!$D$41)*$E$143,2),""),"")</f>
        <v/>
      </c>
      <c r="F152" s="31" t="str">
        <f>IF('Cenas aprēķins'!$F$22="Jā",IFERROR(ROUND(J152/(24*'Vispārīgā informācija'!$D$41)*$F$143,2),""),"")</f>
        <v/>
      </c>
      <c r="G152" s="31">
        <f>IF('Cenas aprēķins'!$G$22="Jā",IFERROR(ROUND(J152/'Vispārīgā informācija'!$D$41,2),""),"")</f>
        <v>0</v>
      </c>
      <c r="H152" s="31" t="str">
        <f>IF('Cenas aprēķins'!$H$22="Jā",D152/12,"")</f>
        <v/>
      </c>
      <c r="I152" s="32" t="str">
        <f>IF('Cenas aprēķins'!$I$22="Jā",IFERROR(ROUND(J152/(24*'Vispārīgā informācija'!$D$41)*$I$143,2),""),"")</f>
        <v/>
      </c>
      <c r="J152" s="224"/>
      <c r="K152" s="41"/>
      <c r="L152" s="41"/>
      <c r="M152" s="41"/>
      <c r="N152" s="41"/>
      <c r="O152" s="41"/>
    </row>
    <row r="153" spans="2:15" ht="15.5" outlineLevel="1" x14ac:dyDescent="0.35">
      <c r="B153" s="110">
        <v>8</v>
      </c>
      <c r="C153" s="184"/>
      <c r="D153" s="219"/>
      <c r="E153" s="31" t="str">
        <f>IF('Cenas aprēķins'!$E$22="Jā",IFERROR(ROUND(J153/(24*'Vispārīgā informācija'!$D$41)*$E$143,2),""),"")</f>
        <v/>
      </c>
      <c r="F153" s="31" t="str">
        <f>IF('Cenas aprēķins'!$F$22="Jā",IFERROR(ROUND(J153/(24*'Vispārīgā informācija'!$D$41)*$F$143,2),""),"")</f>
        <v/>
      </c>
      <c r="G153" s="31">
        <f>IF('Cenas aprēķins'!$G$22="Jā",IFERROR(ROUND(J153/'Vispārīgā informācija'!$D$41,2),""),"")</f>
        <v>0</v>
      </c>
      <c r="H153" s="31" t="str">
        <f>IF('Cenas aprēķins'!$H$22="Jā",D153/12,"")</f>
        <v/>
      </c>
      <c r="I153" s="32" t="str">
        <f>IF('Cenas aprēķins'!$I$22="Jā",IFERROR(ROUND(J153/(24*'Vispārīgā informācija'!$D$41)*$I$143,2),""),"")</f>
        <v/>
      </c>
      <c r="J153" s="224"/>
      <c r="K153" s="41"/>
      <c r="L153" s="41"/>
      <c r="M153" s="41"/>
      <c r="N153" s="41"/>
      <c r="O153" s="41"/>
    </row>
    <row r="154" spans="2:15" ht="15.5" outlineLevel="1" x14ac:dyDescent="0.35">
      <c r="B154" s="110">
        <v>9</v>
      </c>
      <c r="C154" s="184"/>
      <c r="D154" s="219"/>
      <c r="E154" s="31" t="str">
        <f>IF('Cenas aprēķins'!$E$22="Jā",IFERROR(ROUND(J154/(24*'Vispārīgā informācija'!$D$41)*$E$143,2),""),"")</f>
        <v/>
      </c>
      <c r="F154" s="31" t="str">
        <f>IF('Cenas aprēķins'!$F$22="Jā",IFERROR(ROUND(J154/(24*'Vispārīgā informācija'!$D$41)*$F$143,2),""),"")</f>
        <v/>
      </c>
      <c r="G154" s="31">
        <f>IF('Cenas aprēķins'!$G$22="Jā",IFERROR(ROUND(J154/'Vispārīgā informācija'!$D$41,2),""),"")</f>
        <v>0</v>
      </c>
      <c r="H154" s="31" t="str">
        <f>IF('Cenas aprēķins'!$H$22="Jā",D154/12,"")</f>
        <v/>
      </c>
      <c r="I154" s="32" t="str">
        <f>IF('Cenas aprēķins'!$I$22="Jā",IFERROR(ROUND(J154/(24*'Vispārīgā informācija'!$D$41)*$I$143,2),""),"")</f>
        <v/>
      </c>
      <c r="J154" s="224"/>
      <c r="K154" s="41"/>
      <c r="L154" s="41"/>
      <c r="M154" s="41"/>
      <c r="N154" s="41"/>
      <c r="O154" s="41"/>
    </row>
    <row r="155" spans="2:15" ht="15.5" outlineLevel="1" collapsed="1" x14ac:dyDescent="0.35">
      <c r="B155" s="110">
        <v>10</v>
      </c>
      <c r="C155" s="184"/>
      <c r="D155" s="219"/>
      <c r="E155" s="31" t="str">
        <f>IF('Cenas aprēķins'!$E$22="Jā",IFERROR(ROUND(J155/(24*'Vispārīgā informācija'!$D$41)*$E$143,2),""),"")</f>
        <v/>
      </c>
      <c r="F155" s="31" t="str">
        <f>IF('Cenas aprēķins'!$F$22="Jā",IFERROR(ROUND(J155/(24*'Vispārīgā informācija'!$D$41)*$F$143,2),""),"")</f>
        <v/>
      </c>
      <c r="G155" s="31">
        <f>IF('Cenas aprēķins'!$G$22="Jā",IFERROR(ROUND(J155/'Vispārīgā informācija'!$D$41,2),""),"")</f>
        <v>0</v>
      </c>
      <c r="H155" s="31" t="str">
        <f>IF('Cenas aprēķins'!$H$22="Jā",D155/12,"")</f>
        <v/>
      </c>
      <c r="I155" s="32" t="str">
        <f>IF('Cenas aprēķins'!$I$22="Jā",IFERROR(ROUND(J155/(24*'Vispārīgā informācija'!$D$41)*$I$143,2),""),"")</f>
        <v/>
      </c>
      <c r="J155" s="224"/>
      <c r="K155" s="41"/>
      <c r="L155" s="41"/>
      <c r="M155" s="41"/>
      <c r="N155" s="41"/>
      <c r="O155" s="41"/>
    </row>
    <row r="156" spans="2:15" ht="15.5" hidden="1" outlineLevel="2" x14ac:dyDescent="0.35">
      <c r="B156" s="110">
        <v>11</v>
      </c>
      <c r="C156" s="184"/>
      <c r="D156" s="219"/>
      <c r="E156" s="31" t="str">
        <f>IF('Cenas aprēķins'!$E$22="Jā",IFERROR(ROUND(J156/(24*'Vispārīgā informācija'!$D$41)*$E$143,2),""),"")</f>
        <v/>
      </c>
      <c r="F156" s="31" t="str">
        <f>IF('Cenas aprēķins'!$F$22="Jā",IFERROR(ROUND(J156/(24*'Vispārīgā informācija'!$D$41)*$F$143,2),""),"")</f>
        <v/>
      </c>
      <c r="G156" s="31">
        <f>IF('Cenas aprēķins'!$G$22="Jā",IFERROR(ROUND(J156/'Vispārīgā informācija'!$D$41,2),""),"")</f>
        <v>0</v>
      </c>
      <c r="H156" s="31" t="str">
        <f>IF('Cenas aprēķins'!$H$22="Jā",D156/12,"")</f>
        <v/>
      </c>
      <c r="I156" s="32" t="str">
        <f>IF('Cenas aprēķins'!$I$22="Jā",IFERROR(ROUND(J156/(24*'Vispārīgā informācija'!$D$41)*$I$143,2),""),"")</f>
        <v/>
      </c>
      <c r="J156" s="224"/>
      <c r="K156" s="41"/>
      <c r="L156" s="41"/>
      <c r="M156" s="41"/>
      <c r="N156" s="41"/>
      <c r="O156" s="41"/>
    </row>
    <row r="157" spans="2:15" ht="15.5" hidden="1" outlineLevel="2" x14ac:dyDescent="0.35">
      <c r="B157" s="110">
        <v>12</v>
      </c>
      <c r="C157" s="184"/>
      <c r="D157" s="219"/>
      <c r="E157" s="31" t="str">
        <f>IF('Cenas aprēķins'!$E$22="Jā",IFERROR(ROUND(J157/(24*'Vispārīgā informācija'!$D$41)*$E$143,2),""),"")</f>
        <v/>
      </c>
      <c r="F157" s="31" t="str">
        <f>IF('Cenas aprēķins'!$F$22="Jā",IFERROR(ROUND(J157/(24*'Vispārīgā informācija'!$D$41)*$F$143,2),""),"")</f>
        <v/>
      </c>
      <c r="G157" s="31">
        <f>IF('Cenas aprēķins'!$G$22="Jā",IFERROR(ROUND(J157/'Vispārīgā informācija'!$D$41,2),""),"")</f>
        <v>0</v>
      </c>
      <c r="H157" s="31" t="str">
        <f>IF('Cenas aprēķins'!$H$22="Jā",D157/12,"")</f>
        <v/>
      </c>
      <c r="I157" s="32" t="str">
        <f>IF('Cenas aprēķins'!$I$22="Jā",IFERROR(ROUND(J157/(24*'Vispārīgā informācija'!$D$41)*$I$143,2),""),"")</f>
        <v/>
      </c>
      <c r="J157" s="224"/>
      <c r="K157" s="41"/>
      <c r="L157" s="41"/>
      <c r="M157" s="41"/>
      <c r="N157" s="41"/>
      <c r="O157" s="41"/>
    </row>
    <row r="158" spans="2:15" ht="15.5" hidden="1" outlineLevel="2" x14ac:dyDescent="0.35">
      <c r="B158" s="110">
        <v>13</v>
      </c>
      <c r="C158" s="184"/>
      <c r="D158" s="219"/>
      <c r="E158" s="31" t="str">
        <f>IF('Cenas aprēķins'!$E$22="Jā",IFERROR(ROUND(J158/(24*'Vispārīgā informācija'!$D$41)*$E$143,2),""),"")</f>
        <v/>
      </c>
      <c r="F158" s="31" t="str">
        <f>IF('Cenas aprēķins'!$F$22="Jā",IFERROR(ROUND(J158/(24*'Vispārīgā informācija'!$D$41)*$F$143,2),""),"")</f>
        <v/>
      </c>
      <c r="G158" s="31">
        <f>IF('Cenas aprēķins'!$G$22="Jā",IFERROR(ROUND(J158/'Vispārīgā informācija'!$D$41,2),""),"")</f>
        <v>0</v>
      </c>
      <c r="H158" s="31" t="str">
        <f>IF('Cenas aprēķins'!$H$22="Jā",D158/12,"")</f>
        <v/>
      </c>
      <c r="I158" s="32" t="str">
        <f>IF('Cenas aprēķins'!$I$22="Jā",IFERROR(ROUND(J158/(24*'Vispārīgā informācija'!$D$41)*$I$143,2),""),"")</f>
        <v/>
      </c>
      <c r="J158" s="224">
        <f t="shared" si="8"/>
        <v>0</v>
      </c>
      <c r="K158" s="41"/>
      <c r="L158" s="41"/>
      <c r="M158" s="41"/>
      <c r="N158" s="41"/>
      <c r="O158" s="41"/>
    </row>
    <row r="159" spans="2:15" ht="15.5" hidden="1" outlineLevel="2" x14ac:dyDescent="0.35">
      <c r="B159" s="110">
        <v>14</v>
      </c>
      <c r="C159" s="184"/>
      <c r="D159" s="219"/>
      <c r="E159" s="31" t="str">
        <f>IF('Cenas aprēķins'!$E$22="Jā",IFERROR(ROUND(J159/(24*'Vispārīgā informācija'!$D$41)*$E$143,2),""),"")</f>
        <v/>
      </c>
      <c r="F159" s="31" t="str">
        <f>IF('Cenas aprēķins'!$F$22="Jā",IFERROR(ROUND(J159/(24*'Vispārīgā informācija'!$D$41)*$F$143,2),""),"")</f>
        <v/>
      </c>
      <c r="G159" s="31">
        <f>IF('Cenas aprēķins'!$G$22="Jā",IFERROR(ROUND(J159/'Vispārīgā informācija'!$D$41,2),""),"")</f>
        <v>0</v>
      </c>
      <c r="H159" s="31" t="str">
        <f>IF('Cenas aprēķins'!$H$22="Jā",D159/12,"")</f>
        <v/>
      </c>
      <c r="I159" s="32" t="str">
        <f>IF('Cenas aprēķins'!$I$22="Jā",IFERROR(ROUND(J159/(24*'Vispārīgā informācija'!$D$41)*$I$143,2),""),"")</f>
        <v/>
      </c>
      <c r="J159" s="224">
        <f t="shared" si="8"/>
        <v>0</v>
      </c>
      <c r="K159" s="41"/>
      <c r="L159" s="41"/>
      <c r="M159" s="41"/>
      <c r="N159" s="41"/>
      <c r="O159" s="41"/>
    </row>
    <row r="160" spans="2:15" ht="15.5" hidden="1" outlineLevel="2" x14ac:dyDescent="0.35">
      <c r="B160" s="110">
        <v>15</v>
      </c>
      <c r="C160" s="184"/>
      <c r="D160" s="219"/>
      <c r="E160" s="31" t="str">
        <f>IF('Cenas aprēķins'!$E$22="Jā",IFERROR(ROUND(J160/(24*'Vispārīgā informācija'!$D$41)*$E$143,2),""),"")</f>
        <v/>
      </c>
      <c r="F160" s="31" t="str">
        <f>IF('Cenas aprēķins'!$F$22="Jā",IFERROR(ROUND(J160/(24*'Vispārīgā informācija'!$D$41)*$F$143,2),""),"")</f>
        <v/>
      </c>
      <c r="G160" s="31">
        <f>IF('Cenas aprēķins'!$G$22="Jā",IFERROR(ROUND(J160/'Vispārīgā informācija'!$D$41,2),""),"")</f>
        <v>0</v>
      </c>
      <c r="H160" s="31" t="str">
        <f>IF('Cenas aprēķins'!$H$22="Jā",D160/12,"")</f>
        <v/>
      </c>
      <c r="I160" s="32" t="str">
        <f>IF('Cenas aprēķins'!$I$22="Jā",IFERROR(ROUND(J160/(24*'Vispārīgā informācija'!$D$41)*$I$143,2),""),"")</f>
        <v/>
      </c>
      <c r="J160" s="224">
        <f t="shared" si="8"/>
        <v>0</v>
      </c>
      <c r="K160" s="41"/>
      <c r="L160" s="41"/>
      <c r="M160" s="41"/>
      <c r="N160" s="41"/>
      <c r="O160" s="41"/>
    </row>
    <row r="161" spans="2:15" ht="15.5" hidden="1" outlineLevel="2" x14ac:dyDescent="0.35">
      <c r="B161" s="110">
        <v>16</v>
      </c>
      <c r="C161" s="184"/>
      <c r="D161" s="219"/>
      <c r="E161" s="31" t="str">
        <f>IF('Cenas aprēķins'!$E$22="Jā",IFERROR(ROUND(J161/(24*'Vispārīgā informācija'!$D$41)*$E$143,2),""),"")</f>
        <v/>
      </c>
      <c r="F161" s="31" t="str">
        <f>IF('Cenas aprēķins'!$F$22="Jā",IFERROR(ROUND(J161/(24*'Vispārīgā informācija'!$D$41)*$F$143,2),""),"")</f>
        <v/>
      </c>
      <c r="G161" s="31">
        <f>IF('Cenas aprēķins'!$G$22="Jā",IFERROR(ROUND(J161/'Vispārīgā informācija'!$D$41,2),""),"")</f>
        <v>0</v>
      </c>
      <c r="H161" s="31" t="str">
        <f>IF('Cenas aprēķins'!$H$22="Jā",D161/12,"")</f>
        <v/>
      </c>
      <c r="I161" s="32" t="str">
        <f>IF('Cenas aprēķins'!$I$22="Jā",IFERROR(ROUND(J161/(24*'Vispārīgā informācija'!$D$41)*$I$143,2),""),"")</f>
        <v/>
      </c>
      <c r="J161" s="224">
        <f t="shared" si="8"/>
        <v>0</v>
      </c>
      <c r="K161" s="41"/>
      <c r="L161" s="41"/>
      <c r="M161" s="41"/>
      <c r="N161" s="41"/>
      <c r="O161" s="41"/>
    </row>
    <row r="162" spans="2:15" ht="15.5" hidden="1" outlineLevel="2" x14ac:dyDescent="0.35">
      <c r="B162" s="110">
        <v>17</v>
      </c>
      <c r="C162" s="184"/>
      <c r="D162" s="219"/>
      <c r="E162" s="31" t="str">
        <f>IF('Cenas aprēķins'!$E$22="Jā",IFERROR(ROUND(J162/(24*'Vispārīgā informācija'!$D$41)*$E$143,2),""),"")</f>
        <v/>
      </c>
      <c r="F162" s="31" t="str">
        <f>IF('Cenas aprēķins'!$F$22="Jā",IFERROR(ROUND(J162/(24*'Vispārīgā informācija'!$D$41)*$F$143,2),""),"")</f>
        <v/>
      </c>
      <c r="G162" s="31">
        <f>IF('Cenas aprēķins'!$G$22="Jā",IFERROR(ROUND(J162/'Vispārīgā informācija'!$D$41,2),""),"")</f>
        <v>0</v>
      </c>
      <c r="H162" s="31" t="str">
        <f>IF('Cenas aprēķins'!$H$22="Jā",D162/12,"")</f>
        <v/>
      </c>
      <c r="I162" s="32" t="str">
        <f>IF('Cenas aprēķins'!$I$22="Jā",IFERROR(ROUND(J162/(24*'Vispārīgā informācija'!$D$41)*$I$143,2),""),"")</f>
        <v/>
      </c>
      <c r="J162" s="224">
        <f t="shared" si="8"/>
        <v>0</v>
      </c>
      <c r="K162" s="41"/>
      <c r="L162" s="41"/>
      <c r="M162" s="41"/>
      <c r="N162" s="41"/>
      <c r="O162" s="41"/>
    </row>
    <row r="163" spans="2:15" ht="15.5" hidden="1" outlineLevel="2" x14ac:dyDescent="0.35">
      <c r="B163" s="110">
        <v>18</v>
      </c>
      <c r="C163" s="184"/>
      <c r="D163" s="219"/>
      <c r="E163" s="31" t="str">
        <f>IF('Cenas aprēķins'!$E$22="Jā",IFERROR(ROUND(J163/(24*'Vispārīgā informācija'!$D$41)*$E$143,2),""),"")</f>
        <v/>
      </c>
      <c r="F163" s="31" t="str">
        <f>IF('Cenas aprēķins'!$F$22="Jā",IFERROR(ROUND(J163/(24*'Vispārīgā informācija'!$D$41)*$F$143,2),""),"")</f>
        <v/>
      </c>
      <c r="G163" s="31">
        <f>IF('Cenas aprēķins'!$G$22="Jā",IFERROR(ROUND(J163/'Vispārīgā informācija'!$D$41,2),""),"")</f>
        <v>0</v>
      </c>
      <c r="H163" s="31" t="str">
        <f>IF('Cenas aprēķins'!$H$22="Jā",D163/12,"")</f>
        <v/>
      </c>
      <c r="I163" s="32" t="str">
        <f>IF('Cenas aprēķins'!$I$22="Jā",IFERROR(ROUND(J163/(24*'Vispārīgā informācija'!$D$41)*$I$143,2),""),"")</f>
        <v/>
      </c>
      <c r="J163" s="224">
        <f t="shared" si="8"/>
        <v>0</v>
      </c>
      <c r="K163" s="41"/>
      <c r="L163" s="41"/>
      <c r="M163" s="41"/>
      <c r="N163" s="41"/>
      <c r="O163" s="41"/>
    </row>
    <row r="164" spans="2:15" ht="15.5" hidden="1" outlineLevel="2" x14ac:dyDescent="0.35">
      <c r="B164" s="110">
        <v>19</v>
      </c>
      <c r="C164" s="184"/>
      <c r="D164" s="219"/>
      <c r="E164" s="31" t="str">
        <f>IF('Cenas aprēķins'!$E$22="Jā",IFERROR(ROUND(J164/(24*'Vispārīgā informācija'!$D$41)*$E$143,2),""),"")</f>
        <v/>
      </c>
      <c r="F164" s="31" t="str">
        <f>IF('Cenas aprēķins'!$F$22="Jā",IFERROR(ROUND(J164/(24*'Vispārīgā informācija'!$D$41)*$F$143,2),""),"")</f>
        <v/>
      </c>
      <c r="G164" s="31">
        <f>IF('Cenas aprēķins'!$G$22="Jā",IFERROR(ROUND(J164/'Vispārīgā informācija'!$D$41,2),""),"")</f>
        <v>0</v>
      </c>
      <c r="H164" s="31" t="str">
        <f>IF('Cenas aprēķins'!$H$22="Jā",D164/12,"")</f>
        <v/>
      </c>
      <c r="I164" s="32" t="str">
        <f>IF('Cenas aprēķins'!$I$22="Jā",IFERROR(ROUND(J164/(24*'Vispārīgā informācija'!$D$41)*$I$143,2),""),"")</f>
        <v/>
      </c>
      <c r="J164" s="224">
        <f t="shared" si="8"/>
        <v>0</v>
      </c>
      <c r="K164" s="41"/>
      <c r="L164" s="41"/>
      <c r="M164" s="41"/>
      <c r="N164" s="41"/>
      <c r="O164" s="41"/>
    </row>
    <row r="165" spans="2:15" ht="16" hidden="1" outlineLevel="2" thickBot="1" x14ac:dyDescent="0.4">
      <c r="B165" s="111">
        <v>20</v>
      </c>
      <c r="C165" s="187"/>
      <c r="D165" s="79"/>
      <c r="E165" s="34" t="str">
        <f>IF('Cenas aprēķins'!$E$22="Jā",IFERROR(ROUND(J165/(24*'Vispārīgā informācija'!$D$41)*$E$143,2),""),"")</f>
        <v/>
      </c>
      <c r="F165" s="34" t="str">
        <f>IF('Cenas aprēķins'!$F$22="Jā",IFERROR(ROUND(J165/(24*'Vispārīgā informācija'!$D$41)*$F$143,2),""),"")</f>
        <v/>
      </c>
      <c r="G165" s="34">
        <f>IF('Cenas aprēķins'!$G$22="Jā",IFERROR(ROUND(J165/'Vispārīgā informācija'!$D$41,2),""),"")</f>
        <v>0</v>
      </c>
      <c r="H165" s="34" t="str">
        <f>IF('Cenas aprēķins'!$H$22="Jā",D165/12,"")</f>
        <v/>
      </c>
      <c r="I165" s="35" t="str">
        <f>IF('Cenas aprēķins'!$I$22="Jā",IFERROR(ROUND(J165/(24*'Vispārīgā informācija'!$D$41)*$I$143,2),""),"")</f>
        <v/>
      </c>
      <c r="J165" s="224">
        <f t="shared" si="8"/>
        <v>0</v>
      </c>
      <c r="K165" s="41"/>
      <c r="L165" s="41"/>
      <c r="M165" s="41"/>
      <c r="N165" s="41"/>
      <c r="O165" s="41"/>
    </row>
    <row r="166" spans="2:15" ht="15.5" x14ac:dyDescent="0.35">
      <c r="B166" s="41"/>
      <c r="C166" s="41"/>
      <c r="D166" s="41"/>
      <c r="E166" s="41"/>
      <c r="F166" s="41"/>
      <c r="G166" s="41"/>
      <c r="H166" s="41"/>
      <c r="I166" s="41"/>
      <c r="J166" s="41"/>
      <c r="K166" s="41"/>
      <c r="L166" s="41"/>
      <c r="M166" s="41"/>
      <c r="N166" s="41"/>
      <c r="O166" s="41"/>
    </row>
    <row r="167" spans="2:15" ht="17.5" x14ac:dyDescent="0.35">
      <c r="B167" s="92" t="s">
        <v>266</v>
      </c>
      <c r="C167" s="201"/>
      <c r="D167" s="201"/>
      <c r="E167" s="201"/>
      <c r="F167" s="201"/>
      <c r="G167" s="201"/>
      <c r="H167" s="201"/>
      <c r="I167" s="41"/>
      <c r="J167" s="41"/>
      <c r="K167" s="41"/>
      <c r="L167" s="41"/>
      <c r="M167" s="41"/>
      <c r="N167" s="41"/>
      <c r="O167" s="41"/>
    </row>
    <row r="168" spans="2:15" ht="16" thickBot="1" x14ac:dyDescent="0.4">
      <c r="B168" s="41"/>
      <c r="C168" s="41"/>
      <c r="D168" s="41"/>
      <c r="E168" s="41"/>
      <c r="F168" s="41"/>
      <c r="G168" s="41"/>
      <c r="H168" s="41"/>
      <c r="I168" s="41"/>
      <c r="J168" s="41"/>
      <c r="K168" s="41"/>
      <c r="L168" s="41"/>
      <c r="M168" s="41"/>
      <c r="N168" s="41"/>
      <c r="O168" s="41"/>
    </row>
    <row r="169" spans="2:15" ht="16" thickBot="1" x14ac:dyDescent="0.4">
      <c r="B169" s="41"/>
      <c r="C169" s="41"/>
      <c r="D169" s="41"/>
      <c r="E169" s="41"/>
      <c r="F169" s="41"/>
      <c r="G169" s="41"/>
      <c r="H169" s="199" t="str">
        <f>'Cenas aprēķins'!E20</f>
        <v>Stunda</v>
      </c>
      <c r="I169" s="199" t="str">
        <f>'Cenas aprēķins'!F20</f>
        <v>Diena</v>
      </c>
      <c r="J169" s="199" t="str">
        <f>'Cenas aprēķins'!G20</f>
        <v>Diennakts</v>
      </c>
      <c r="K169" s="199" t="str">
        <f>'Cenas aprēķins'!H20</f>
        <v>Mēnesis</v>
      </c>
      <c r="L169" s="200" t="str">
        <f>'Cenas aprēķins'!I20</f>
        <v>Reize</v>
      </c>
      <c r="M169" s="41"/>
      <c r="N169" s="41"/>
      <c r="O169" s="41"/>
    </row>
    <row r="170" spans="2:15" ht="16" thickBot="1" x14ac:dyDescent="0.4">
      <c r="B170" s="41"/>
      <c r="C170" s="41"/>
      <c r="D170" s="41"/>
      <c r="E170" s="41"/>
      <c r="F170" s="41"/>
      <c r="G170" s="41"/>
      <c r="H170" s="199">
        <f>'Cenas aprēķins'!E21</f>
        <v>1</v>
      </c>
      <c r="I170" s="199">
        <f>'Cenas aprēķins'!F21</f>
        <v>0</v>
      </c>
      <c r="J170" s="199">
        <f>'Cenas aprēķins'!G21</f>
        <v>24</v>
      </c>
      <c r="K170" s="199">
        <f>'Vispārīgā informācija'!$D$41*24</f>
        <v>730.08</v>
      </c>
      <c r="L170" s="200">
        <f>'Cenas aprēķins'!I21</f>
        <v>0</v>
      </c>
      <c r="M170" s="41"/>
      <c r="N170" s="41"/>
      <c r="O170" s="41"/>
    </row>
    <row r="171" spans="2:15" ht="18" thickBot="1" x14ac:dyDescent="0.4">
      <c r="B171" s="41"/>
      <c r="C171" s="41"/>
      <c r="D171" s="41"/>
      <c r="E171" s="41"/>
      <c r="F171" s="41"/>
      <c r="G171" s="149" t="s">
        <v>276</v>
      </c>
      <c r="H171" s="45" t="str">
        <f>IF('Cenas aprēķins'!E22="Jā",SUM(J178:J327),"")</f>
        <v/>
      </c>
      <c r="I171" s="46" t="str">
        <f>IF('Cenas aprēķins'!F22="Jā",SUM(K178:K327),"")</f>
        <v/>
      </c>
      <c r="J171" s="46">
        <f>IF('Cenas aprēķins'!G22="Jā",SUM(L178:L327),"")</f>
        <v>0</v>
      </c>
      <c r="K171" s="46" t="str">
        <f>IF('Cenas aprēķins'!H22="Jā",SUM(M178:M327),"")</f>
        <v/>
      </c>
      <c r="L171" s="47" t="str">
        <f>IF('Cenas aprēķins'!I22="Jā",SUM(N178:N327),"")</f>
        <v/>
      </c>
      <c r="M171" s="41"/>
      <c r="N171" s="41"/>
      <c r="O171" s="41"/>
    </row>
    <row r="172" spans="2:15" ht="16" thickBot="1" x14ac:dyDescent="0.4">
      <c r="B172" s="41"/>
      <c r="C172" s="41"/>
      <c r="D172" s="41"/>
      <c r="E172" s="41"/>
      <c r="F172" s="41"/>
      <c r="G172" s="41"/>
      <c r="H172" s="41"/>
      <c r="I172" s="41"/>
      <c r="J172" s="41"/>
      <c r="K172" s="41"/>
      <c r="L172" s="41"/>
      <c r="M172" s="41"/>
      <c r="N172" s="41"/>
      <c r="O172" s="41"/>
    </row>
    <row r="173" spans="2:15" ht="22.5" customHeight="1" x14ac:dyDescent="0.35">
      <c r="B173" s="375" t="s">
        <v>66</v>
      </c>
      <c r="C173" s="353" t="s">
        <v>269</v>
      </c>
      <c r="D173" s="353" t="s">
        <v>131</v>
      </c>
      <c r="E173" s="353" t="s">
        <v>92</v>
      </c>
      <c r="F173" s="353" t="s">
        <v>132</v>
      </c>
      <c r="G173" s="353" t="s">
        <v>133</v>
      </c>
      <c r="H173" s="353" t="s">
        <v>134</v>
      </c>
      <c r="I173" s="353" t="s">
        <v>135</v>
      </c>
      <c r="J173" s="379" t="s">
        <v>237</v>
      </c>
      <c r="K173" s="379"/>
      <c r="L173" s="379"/>
      <c r="M173" s="379"/>
      <c r="N173" s="380"/>
      <c r="O173" s="41"/>
    </row>
    <row r="174" spans="2:15" ht="15.5" x14ac:dyDescent="0.35">
      <c r="B174" s="381"/>
      <c r="C174" s="378"/>
      <c r="D174" s="378"/>
      <c r="E174" s="378"/>
      <c r="F174" s="378"/>
      <c r="G174" s="378"/>
      <c r="H174" s="378"/>
      <c r="I174" s="378"/>
      <c r="J174" s="205" t="str">
        <f>'Cenas aprēķins'!E20</f>
        <v>Stunda</v>
      </c>
      <c r="K174" s="205" t="str">
        <f>'Cenas aprēķins'!F20</f>
        <v>Diena</v>
      </c>
      <c r="L174" s="205" t="str">
        <f>'Cenas aprēķins'!G20</f>
        <v>Diennakts</v>
      </c>
      <c r="M174" s="205" t="str">
        <f>'Cenas aprēķins'!H20</f>
        <v>Mēnesis</v>
      </c>
      <c r="N174" s="206" t="str">
        <f>'Cenas aprēķins'!I20</f>
        <v>Reize</v>
      </c>
      <c r="O174" s="41"/>
    </row>
    <row r="175" spans="2:15" ht="27" customHeight="1" thickBot="1" x14ac:dyDescent="0.4">
      <c r="B175" s="376"/>
      <c r="C175" s="354"/>
      <c r="D175" s="354"/>
      <c r="E175" s="354"/>
      <c r="F175" s="354"/>
      <c r="G175" s="354"/>
      <c r="H175" s="354"/>
      <c r="I175" s="354"/>
      <c r="J175" s="208">
        <f>'Cenas aprēķins'!E21</f>
        <v>1</v>
      </c>
      <c r="K175" s="208">
        <f>'Cenas aprēķins'!F21</f>
        <v>0</v>
      </c>
      <c r="L175" s="208">
        <f>'Cenas aprēķins'!G21</f>
        <v>24</v>
      </c>
      <c r="M175" s="208">
        <f>'Vispārīgā informācija'!$D$41*24</f>
        <v>730.08</v>
      </c>
      <c r="N175" s="209">
        <f>'Cenas aprēķins'!I21</f>
        <v>0</v>
      </c>
      <c r="O175" s="41"/>
    </row>
    <row r="176" spans="2:15" ht="16" thickBot="1" x14ac:dyDescent="0.4">
      <c r="B176" s="213">
        <v>1</v>
      </c>
      <c r="C176" s="214">
        <v>2</v>
      </c>
      <c r="D176" s="214">
        <v>3</v>
      </c>
      <c r="E176" s="214">
        <v>4</v>
      </c>
      <c r="F176" s="214">
        <v>5</v>
      </c>
      <c r="G176" s="214">
        <v>6</v>
      </c>
      <c r="H176" s="214">
        <v>7</v>
      </c>
      <c r="I176" s="214">
        <v>8</v>
      </c>
      <c r="J176" s="214">
        <v>9</v>
      </c>
      <c r="K176" s="214">
        <v>10</v>
      </c>
      <c r="L176" s="214">
        <v>11</v>
      </c>
      <c r="M176" s="214">
        <v>12</v>
      </c>
      <c r="N176" s="215">
        <v>13</v>
      </c>
      <c r="O176" s="222"/>
    </row>
    <row r="177" spans="2:15" ht="15.5" outlineLevel="1" x14ac:dyDescent="0.35">
      <c r="B177" s="216">
        <v>0</v>
      </c>
      <c r="C177" s="217" t="s">
        <v>136</v>
      </c>
      <c r="D177" s="217" t="s">
        <v>137</v>
      </c>
      <c r="E177" s="218" t="s">
        <v>113</v>
      </c>
      <c r="F177" s="50">
        <v>49.99</v>
      </c>
      <c r="G177" s="217">
        <v>3</v>
      </c>
      <c r="H177" s="50">
        <f>F177*G177</f>
        <v>149.97</v>
      </c>
      <c r="I177" s="217">
        <v>5</v>
      </c>
      <c r="J177" s="50" t="str">
        <f>IF('Cenas aprēķins'!$E$22="Jā",IFERROR(ROUND(O177/(24*'Vispārīgā informācija'!$D$41)*$J$175,2),""),"")</f>
        <v/>
      </c>
      <c r="K177" s="50" t="str">
        <f>IF('Cenas aprēķins'!$F$22="Jā",IFERROR(ROUND(O177/(24*'Vispārīgā informācija'!$D$41)*$K$175,2),""),"")</f>
        <v/>
      </c>
      <c r="L177" s="50">
        <f>IF('Cenas aprēķins'!$G$22="Jā",IFERROR(ROUND(O177/'Vispārīgā informācija'!$D$41,2),""),"")</f>
        <v>0.08</v>
      </c>
      <c r="M177" s="50" t="str">
        <f>IF('Cenas aprēķins'!$H$22="Jā",IFERROR(ROUND(H177/I177/12,2),""),"")</f>
        <v/>
      </c>
      <c r="N177" s="51" t="str">
        <f>IF('Cenas aprēķins'!$I$22="Jā",IFERROR(ROUND(O177/(24*'Vispārīgā informācija'!$D$41)*$N$175,2),""),"")</f>
        <v/>
      </c>
      <c r="O177" s="223">
        <f>IFERROR(ROUND(H177/I177/12,2),"")</f>
        <v>2.5</v>
      </c>
    </row>
    <row r="178" spans="2:15" ht="15.5" outlineLevel="1" x14ac:dyDescent="0.35">
      <c r="B178" s="110">
        <v>1</v>
      </c>
      <c r="C178" s="297"/>
      <c r="D178" s="297"/>
      <c r="E178" s="298"/>
      <c r="F178" s="299"/>
      <c r="G178" s="297"/>
      <c r="H178" s="31">
        <f t="shared" ref="H178:H241" si="9">F178*G178</f>
        <v>0</v>
      </c>
      <c r="I178" s="297"/>
      <c r="J178" s="31" t="str">
        <f>IF('Cenas aprēķins'!$E$22="Jā",IFERROR(ROUND(O178/(24*'Vispārīgā informācija'!$D$41)*$J$175,2),""),"")</f>
        <v/>
      </c>
      <c r="K178" s="31" t="str">
        <f>IF('Cenas aprēķins'!$F$22="Jā",IFERROR(ROUND(O178/(24*'Vispārīgā informācija'!$D$41)*$K$175,2),""),"")</f>
        <v/>
      </c>
      <c r="L178" s="31" t="str">
        <f>IF('Cenas aprēķins'!$G$22="Jā",IFERROR(ROUND(O178/'Vispārīgā informācija'!$D$41,2),""),"")</f>
        <v/>
      </c>
      <c r="M178" s="31" t="str">
        <f>IF('Cenas aprēķins'!$H$22="Jā",IFERROR(ROUND(H178/I178/12,2),""),"")</f>
        <v/>
      </c>
      <c r="N178" s="32" t="str">
        <f>IF('Cenas aprēķins'!$I$22="Jā",IFERROR(ROUND(O178/(24*'Vispārīgā informācija'!$D$41)*$N$175,2),""),"")</f>
        <v/>
      </c>
      <c r="O178" s="223" t="str">
        <f t="shared" ref="O178:O241" si="10">IFERROR(ROUND(H178/I178/12,2),"")</f>
        <v/>
      </c>
    </row>
    <row r="179" spans="2:15" ht="15.5" outlineLevel="1" x14ac:dyDescent="0.35">
      <c r="B179" s="110">
        <v>2</v>
      </c>
      <c r="C179" s="297"/>
      <c r="D179" s="297"/>
      <c r="E179" s="298"/>
      <c r="F179" s="299"/>
      <c r="G179" s="297"/>
      <c r="H179" s="31">
        <f t="shared" si="9"/>
        <v>0</v>
      </c>
      <c r="I179" s="297"/>
      <c r="J179" s="31" t="str">
        <f>IF('Cenas aprēķins'!$E$22="Jā",IFERROR(ROUND(O179/(24*'Vispārīgā informācija'!$D$41)*$J$175,2),""),"")</f>
        <v/>
      </c>
      <c r="K179" s="31" t="str">
        <f>IF('Cenas aprēķins'!$F$22="Jā",IFERROR(ROUND(O179/(24*'Vispārīgā informācija'!$D$41)*$K$175,2),""),"")</f>
        <v/>
      </c>
      <c r="L179" s="31" t="str">
        <f>IF('Cenas aprēķins'!$G$22="Jā",IFERROR(ROUND(O179/'Vispārīgā informācija'!$D$41,2),""),"")</f>
        <v/>
      </c>
      <c r="M179" s="31" t="str">
        <f>IF('Cenas aprēķins'!$H$22="Jā",IFERROR(ROUND(H179/I179/12,2),""),"")</f>
        <v/>
      </c>
      <c r="N179" s="32" t="str">
        <f>IF('Cenas aprēķins'!$I$22="Jā",IFERROR(ROUND(O179/(24*'Vispārīgā informācija'!$D$41)*$N$175,2),""),"")</f>
        <v/>
      </c>
      <c r="O179" s="223" t="str">
        <f t="shared" si="10"/>
        <v/>
      </c>
    </row>
    <row r="180" spans="2:15" ht="15.5" outlineLevel="1" x14ac:dyDescent="0.35">
      <c r="B180" s="110">
        <v>3</v>
      </c>
      <c r="C180" s="297"/>
      <c r="D180" s="297"/>
      <c r="E180" s="298"/>
      <c r="F180" s="299"/>
      <c r="G180" s="297"/>
      <c r="H180" s="31">
        <f t="shared" si="9"/>
        <v>0</v>
      </c>
      <c r="I180" s="297"/>
      <c r="J180" s="31" t="str">
        <f>IF('Cenas aprēķins'!$E$22="Jā",IFERROR(ROUND(O180/(24*'Vispārīgā informācija'!$D$41)*$J$175,2),""),"")</f>
        <v/>
      </c>
      <c r="K180" s="31" t="str">
        <f>IF('Cenas aprēķins'!$F$22="Jā",IFERROR(ROUND(O180/(24*'Vispārīgā informācija'!$D$41)*$K$175,2),""),"")</f>
        <v/>
      </c>
      <c r="L180" s="31" t="str">
        <f>IF('Cenas aprēķins'!$G$22="Jā",IFERROR(ROUND(O180/'Vispārīgā informācija'!$D$41,2),""),"")</f>
        <v/>
      </c>
      <c r="M180" s="31" t="str">
        <f>IF('Cenas aprēķins'!$H$22="Jā",IFERROR(ROUND(H180/I180/12,2),""),"")</f>
        <v/>
      </c>
      <c r="N180" s="32" t="str">
        <f>IF('Cenas aprēķins'!$I$22="Jā",IFERROR(ROUND(O180/(24*'Vispārīgā informācija'!$D$41)*$N$175,2),""),"")</f>
        <v/>
      </c>
      <c r="O180" s="223" t="str">
        <f t="shared" si="10"/>
        <v/>
      </c>
    </row>
    <row r="181" spans="2:15" ht="15.5" outlineLevel="1" x14ac:dyDescent="0.35">
      <c r="B181" s="110">
        <v>4</v>
      </c>
      <c r="C181" s="297"/>
      <c r="D181" s="297"/>
      <c r="E181" s="298"/>
      <c r="F181" s="299"/>
      <c r="G181" s="297"/>
      <c r="H181" s="31">
        <f t="shared" si="9"/>
        <v>0</v>
      </c>
      <c r="I181" s="297"/>
      <c r="J181" s="31" t="str">
        <f>IF('Cenas aprēķins'!$E$22="Jā",IFERROR(ROUND(O181/(24*'Vispārīgā informācija'!$D$41)*$J$175,2),""),"")</f>
        <v/>
      </c>
      <c r="K181" s="31" t="str">
        <f>IF('Cenas aprēķins'!$F$22="Jā",IFERROR(ROUND(O181/(24*'Vispārīgā informācija'!$D$41)*$K$175,2),""),"")</f>
        <v/>
      </c>
      <c r="L181" s="31" t="str">
        <f>IF('Cenas aprēķins'!$G$22="Jā",IFERROR(ROUND(O181/'Vispārīgā informācija'!$D$41,2),""),"")</f>
        <v/>
      </c>
      <c r="M181" s="31" t="str">
        <f>IF('Cenas aprēķins'!$H$22="Jā",IFERROR(ROUND(H181/I181/12,2),""),"")</f>
        <v/>
      </c>
      <c r="N181" s="32" t="str">
        <f>IF('Cenas aprēķins'!$I$22="Jā",IFERROR(ROUND(O181/(24*'Vispārīgā informācija'!$D$41)*$N$175,2),""),"")</f>
        <v/>
      </c>
      <c r="O181" s="223" t="str">
        <f t="shared" si="10"/>
        <v/>
      </c>
    </row>
    <row r="182" spans="2:15" ht="15.5" outlineLevel="1" x14ac:dyDescent="0.35">
      <c r="B182" s="110">
        <v>5</v>
      </c>
      <c r="C182" s="297"/>
      <c r="D182" s="297"/>
      <c r="E182" s="298"/>
      <c r="F182" s="299"/>
      <c r="G182" s="297"/>
      <c r="H182" s="31">
        <f t="shared" si="9"/>
        <v>0</v>
      </c>
      <c r="I182" s="297"/>
      <c r="J182" s="31" t="str">
        <f>IF('Cenas aprēķins'!$E$22="Jā",IFERROR(ROUND(O182/(24*'Vispārīgā informācija'!$D$41)*$J$175,2),""),"")</f>
        <v/>
      </c>
      <c r="K182" s="31" t="str">
        <f>IF('Cenas aprēķins'!$F$22="Jā",IFERROR(ROUND(O182/(24*'Vispārīgā informācija'!$D$41)*$K$175,2),""),"")</f>
        <v/>
      </c>
      <c r="L182" s="31" t="str">
        <f>IF('Cenas aprēķins'!$G$22="Jā",IFERROR(ROUND(O182/'Vispārīgā informācija'!$D$41,2),""),"")</f>
        <v/>
      </c>
      <c r="M182" s="31" t="str">
        <f>IF('Cenas aprēķins'!$H$22="Jā",IFERROR(ROUND(H182/I182/12,2),""),"")</f>
        <v/>
      </c>
      <c r="N182" s="32" t="str">
        <f>IF('Cenas aprēķins'!$I$22="Jā",IFERROR(ROUND(O182/(24*'Vispārīgā informācija'!$D$41)*$N$175,2),""),"")</f>
        <v/>
      </c>
      <c r="O182" s="223" t="str">
        <f t="shared" si="10"/>
        <v/>
      </c>
    </row>
    <row r="183" spans="2:15" ht="15.5" outlineLevel="1" x14ac:dyDescent="0.35">
      <c r="B183" s="110">
        <v>6</v>
      </c>
      <c r="C183" s="297"/>
      <c r="D183" s="297"/>
      <c r="E183" s="298"/>
      <c r="F183" s="299"/>
      <c r="G183" s="297"/>
      <c r="H183" s="31">
        <f t="shared" si="9"/>
        <v>0</v>
      </c>
      <c r="I183" s="297"/>
      <c r="J183" s="31" t="str">
        <f>IF('Cenas aprēķins'!$E$22="Jā",IFERROR(ROUND(O183/(24*'Vispārīgā informācija'!$D$41)*$J$175,2),""),"")</f>
        <v/>
      </c>
      <c r="K183" s="31" t="str">
        <f>IF('Cenas aprēķins'!$F$22="Jā",IFERROR(ROUND(O183/(24*'Vispārīgā informācija'!$D$41)*$K$175,2),""),"")</f>
        <v/>
      </c>
      <c r="L183" s="31" t="str">
        <f>IF('Cenas aprēķins'!$G$22="Jā",IFERROR(ROUND(O183/'Vispārīgā informācija'!$D$41,2),""),"")</f>
        <v/>
      </c>
      <c r="M183" s="31" t="str">
        <f>IF('Cenas aprēķins'!$H$22="Jā",IFERROR(ROUND(H183/I183/12,2),""),"")</f>
        <v/>
      </c>
      <c r="N183" s="32" t="str">
        <f>IF('Cenas aprēķins'!$I$22="Jā",IFERROR(ROUND(O183/(24*'Vispārīgā informācija'!$D$41)*$N$175,2),""),"")</f>
        <v/>
      </c>
      <c r="O183" s="223" t="str">
        <f t="shared" si="10"/>
        <v/>
      </c>
    </row>
    <row r="184" spans="2:15" ht="15.5" outlineLevel="1" x14ac:dyDescent="0.35">
      <c r="B184" s="110">
        <v>7</v>
      </c>
      <c r="C184" s="297"/>
      <c r="D184" s="297"/>
      <c r="E184" s="298"/>
      <c r="F184" s="299"/>
      <c r="G184" s="297"/>
      <c r="H184" s="31">
        <f t="shared" si="9"/>
        <v>0</v>
      </c>
      <c r="I184" s="297"/>
      <c r="J184" s="31" t="str">
        <f>IF('Cenas aprēķins'!$E$22="Jā",IFERROR(ROUND(O184/(24*'Vispārīgā informācija'!$D$41)*$J$175,2),""),"")</f>
        <v/>
      </c>
      <c r="K184" s="31" t="str">
        <f>IF('Cenas aprēķins'!$F$22="Jā",IFERROR(ROUND(O184/(24*'Vispārīgā informācija'!$D$41)*$K$175,2),""),"")</f>
        <v/>
      </c>
      <c r="L184" s="31" t="str">
        <f>IF('Cenas aprēķins'!$G$22="Jā",IFERROR(ROUND(O184/'Vispārīgā informācija'!$D$41,2),""),"")</f>
        <v/>
      </c>
      <c r="M184" s="31" t="str">
        <f>IF('Cenas aprēķins'!$H$22="Jā",IFERROR(ROUND(H184/I184/12,2),""),"")</f>
        <v/>
      </c>
      <c r="N184" s="32" t="str">
        <f>IF('Cenas aprēķins'!$I$22="Jā",IFERROR(ROUND(O184/(24*'Vispārīgā informācija'!$D$41)*$N$175,2),""),"")</f>
        <v/>
      </c>
      <c r="O184" s="223" t="str">
        <f t="shared" si="10"/>
        <v/>
      </c>
    </row>
    <row r="185" spans="2:15" ht="15.5" outlineLevel="1" x14ac:dyDescent="0.35">
      <c r="B185" s="110">
        <v>8</v>
      </c>
      <c r="C185" s="297"/>
      <c r="D185" s="297"/>
      <c r="E185" s="298"/>
      <c r="F185" s="299"/>
      <c r="G185" s="297"/>
      <c r="H185" s="31">
        <f t="shared" si="9"/>
        <v>0</v>
      </c>
      <c r="I185" s="297"/>
      <c r="J185" s="31" t="str">
        <f>IF('Cenas aprēķins'!$E$22="Jā",IFERROR(ROUND(O185/(24*'Vispārīgā informācija'!$D$41)*$J$175,2),""),"")</f>
        <v/>
      </c>
      <c r="K185" s="31" t="str">
        <f>IF('Cenas aprēķins'!$F$22="Jā",IFERROR(ROUND(O185/(24*'Vispārīgā informācija'!$D$41)*$K$175,2),""),"")</f>
        <v/>
      </c>
      <c r="L185" s="31" t="str">
        <f>IF('Cenas aprēķins'!$G$22="Jā",IFERROR(ROUND(O185/'Vispārīgā informācija'!$D$41,2),""),"")</f>
        <v/>
      </c>
      <c r="M185" s="31" t="str">
        <f>IF('Cenas aprēķins'!$H$22="Jā",IFERROR(ROUND(H185/I185/12,2),""),"")</f>
        <v/>
      </c>
      <c r="N185" s="32" t="str">
        <f>IF('Cenas aprēķins'!$I$22="Jā",IFERROR(ROUND(O185/(24*'Vispārīgā informācija'!$D$41)*$N$175,2),""),"")</f>
        <v/>
      </c>
      <c r="O185" s="223" t="str">
        <f t="shared" si="10"/>
        <v/>
      </c>
    </row>
    <row r="186" spans="2:15" ht="15.5" outlineLevel="1" x14ac:dyDescent="0.35">
      <c r="B186" s="110">
        <v>9</v>
      </c>
      <c r="C186" s="297"/>
      <c r="D186" s="297"/>
      <c r="E186" s="298"/>
      <c r="F186" s="299"/>
      <c r="G186" s="297"/>
      <c r="H186" s="31">
        <f t="shared" si="9"/>
        <v>0</v>
      </c>
      <c r="I186" s="297"/>
      <c r="J186" s="31" t="str">
        <f>IF('Cenas aprēķins'!$E$22="Jā",IFERROR(ROUND(O186/(24*'Vispārīgā informācija'!$D$41)*$J$175,2),""),"")</f>
        <v/>
      </c>
      <c r="K186" s="31" t="str">
        <f>IF('Cenas aprēķins'!$F$22="Jā",IFERROR(ROUND(O186/(24*'Vispārīgā informācija'!$D$41)*$K$175,2),""),"")</f>
        <v/>
      </c>
      <c r="L186" s="31" t="str">
        <f>IF('Cenas aprēķins'!$G$22="Jā",IFERROR(ROUND(O186/'Vispārīgā informācija'!$D$41,2),""),"")</f>
        <v/>
      </c>
      <c r="M186" s="31" t="str">
        <f>IF('Cenas aprēķins'!$H$22="Jā",IFERROR(ROUND(H186/I186/12,2),""),"")</f>
        <v/>
      </c>
      <c r="N186" s="32" t="str">
        <f>IF('Cenas aprēķins'!$I$22="Jā",IFERROR(ROUND(O186/(24*'Vispārīgā informācija'!$D$41)*$N$175,2),""),"")</f>
        <v/>
      </c>
      <c r="O186" s="223" t="str">
        <f t="shared" si="10"/>
        <v/>
      </c>
    </row>
    <row r="187" spans="2:15" ht="15.5" outlineLevel="1" collapsed="1" x14ac:dyDescent="0.35">
      <c r="B187" s="110">
        <v>10</v>
      </c>
      <c r="C187" s="297"/>
      <c r="D187" s="297"/>
      <c r="E187" s="298"/>
      <c r="F187" s="299"/>
      <c r="G187" s="297"/>
      <c r="H187" s="31">
        <f t="shared" si="9"/>
        <v>0</v>
      </c>
      <c r="I187" s="297"/>
      <c r="J187" s="31" t="str">
        <f>IF('Cenas aprēķins'!$E$22="Jā",IFERROR(ROUND(O187/(24*'Vispārīgā informācija'!$D$41)*$J$175,2),""),"")</f>
        <v/>
      </c>
      <c r="K187" s="31" t="str">
        <f>IF('Cenas aprēķins'!$F$22="Jā",IFERROR(ROUND(O187/(24*'Vispārīgā informācija'!$D$41)*$K$175,2),""),"")</f>
        <v/>
      </c>
      <c r="L187" s="31" t="str">
        <f>IF('Cenas aprēķins'!$G$22="Jā",IFERROR(ROUND(O187/'Vispārīgā informācija'!$D$41,2),""),"")</f>
        <v/>
      </c>
      <c r="M187" s="31" t="str">
        <f>IF('Cenas aprēķins'!$H$22="Jā",IFERROR(ROUND(H187/I187/12,2),""),"")</f>
        <v/>
      </c>
      <c r="N187" s="32" t="str">
        <f>IF('Cenas aprēķins'!$I$22="Jā",IFERROR(ROUND(O187/(24*'Vispārīgā informācija'!$D$41)*$N$175,2),""),"")</f>
        <v/>
      </c>
      <c r="O187" s="223" t="str">
        <f t="shared" si="10"/>
        <v/>
      </c>
    </row>
    <row r="188" spans="2:15" ht="15.5" hidden="1" outlineLevel="2" x14ac:dyDescent="0.35">
      <c r="B188" s="110">
        <v>11</v>
      </c>
      <c r="C188" s="297"/>
      <c r="D188" s="297"/>
      <c r="E188" s="298"/>
      <c r="F188" s="299"/>
      <c r="G188" s="297"/>
      <c r="H188" s="31">
        <f t="shared" si="9"/>
        <v>0</v>
      </c>
      <c r="I188" s="297"/>
      <c r="J188" s="31" t="str">
        <f>IF('Cenas aprēķins'!$E$22="Jā",IFERROR(ROUND(O188/(24*'Vispārīgā informācija'!$D$41)*$J$175,2),""),"")</f>
        <v/>
      </c>
      <c r="K188" s="31" t="str">
        <f>IF('Cenas aprēķins'!$F$22="Jā",IFERROR(ROUND(O188/(24*'Vispārīgā informācija'!$D$41)*$K$175,2),""),"")</f>
        <v/>
      </c>
      <c r="L188" s="31" t="str">
        <f>IF('Cenas aprēķins'!$G$22="Jā",IFERROR(ROUND(O188/'Vispārīgā informācija'!$D$41,2),""),"")</f>
        <v/>
      </c>
      <c r="M188" s="31" t="str">
        <f>IF('Cenas aprēķins'!$H$22="Jā",IFERROR(ROUND(H188/I188/12,2),""),"")</f>
        <v/>
      </c>
      <c r="N188" s="32" t="str">
        <f>IF('Cenas aprēķins'!$I$22="Jā",IFERROR(ROUND(O188/(24*'Vispārīgā informācija'!$D$41)*$N$175,2),""),"")</f>
        <v/>
      </c>
      <c r="O188" s="223" t="str">
        <f t="shared" si="10"/>
        <v/>
      </c>
    </row>
    <row r="189" spans="2:15" ht="15.5" hidden="1" outlineLevel="2" x14ac:dyDescent="0.35">
      <c r="B189" s="110">
        <v>12</v>
      </c>
      <c r="C189" s="297"/>
      <c r="D189" s="297"/>
      <c r="E189" s="298"/>
      <c r="F189" s="299"/>
      <c r="G189" s="297"/>
      <c r="H189" s="31">
        <f t="shared" si="9"/>
        <v>0</v>
      </c>
      <c r="I189" s="297"/>
      <c r="J189" s="31" t="str">
        <f>IF('Cenas aprēķins'!$E$22="Jā",IFERROR(ROUND(O189/(24*'Vispārīgā informācija'!$D$41)*$J$175,2),""),"")</f>
        <v/>
      </c>
      <c r="K189" s="31" t="str">
        <f>IF('Cenas aprēķins'!$F$22="Jā",IFERROR(ROUND(O189/(24*'Vispārīgā informācija'!$D$41)*$K$175,2),""),"")</f>
        <v/>
      </c>
      <c r="L189" s="31" t="str">
        <f>IF('Cenas aprēķins'!$G$22="Jā",IFERROR(ROUND(O189/'Vispārīgā informācija'!$D$41,2),""),"")</f>
        <v/>
      </c>
      <c r="M189" s="31" t="str">
        <f>IF('Cenas aprēķins'!$H$22="Jā",IFERROR(ROUND(H189/I189/12,2),""),"")</f>
        <v/>
      </c>
      <c r="N189" s="32" t="str">
        <f>IF('Cenas aprēķins'!$I$22="Jā",IFERROR(ROUND(O189/(24*'Vispārīgā informācija'!$D$41)*$N$175,2),""),"")</f>
        <v/>
      </c>
      <c r="O189" s="223" t="str">
        <f t="shared" si="10"/>
        <v/>
      </c>
    </row>
    <row r="190" spans="2:15" ht="15.5" hidden="1" outlineLevel="2" x14ac:dyDescent="0.35">
      <c r="B190" s="110">
        <v>13</v>
      </c>
      <c r="C190" s="297"/>
      <c r="D190" s="297"/>
      <c r="E190" s="298"/>
      <c r="F190" s="299"/>
      <c r="G190" s="297"/>
      <c r="H190" s="31">
        <f t="shared" si="9"/>
        <v>0</v>
      </c>
      <c r="I190" s="297"/>
      <c r="J190" s="31" t="str">
        <f>IF('Cenas aprēķins'!$E$22="Jā",IFERROR(ROUND(O190/(24*'Vispārīgā informācija'!$D$41)*$J$175,2),""),"")</f>
        <v/>
      </c>
      <c r="K190" s="31" t="str">
        <f>IF('Cenas aprēķins'!$F$22="Jā",IFERROR(ROUND(O190/(24*'Vispārīgā informācija'!$D$41)*$K$175,2),""),"")</f>
        <v/>
      </c>
      <c r="L190" s="31" t="str">
        <f>IF('Cenas aprēķins'!$G$22="Jā",IFERROR(ROUND(O190/'Vispārīgā informācija'!$D$41,2),""),"")</f>
        <v/>
      </c>
      <c r="M190" s="31" t="str">
        <f>IF('Cenas aprēķins'!$H$22="Jā",IFERROR(ROUND(H190/I190/12,2),""),"")</f>
        <v/>
      </c>
      <c r="N190" s="32" t="str">
        <f>IF('Cenas aprēķins'!$I$22="Jā",IFERROR(ROUND(O190/(24*'Vispārīgā informācija'!$D$41)*$N$175,2),""),"")</f>
        <v/>
      </c>
      <c r="O190" s="223" t="str">
        <f t="shared" si="10"/>
        <v/>
      </c>
    </row>
    <row r="191" spans="2:15" ht="15.5" hidden="1" outlineLevel="2" x14ac:dyDescent="0.35">
      <c r="B191" s="110">
        <v>14</v>
      </c>
      <c r="C191" s="297"/>
      <c r="D191" s="297"/>
      <c r="E191" s="298"/>
      <c r="F191" s="299"/>
      <c r="G191" s="297"/>
      <c r="H191" s="31">
        <f t="shared" si="9"/>
        <v>0</v>
      </c>
      <c r="I191" s="297"/>
      <c r="J191" s="31" t="str">
        <f>IF('Cenas aprēķins'!$E$22="Jā",IFERROR(ROUND(O191/(24*'Vispārīgā informācija'!$D$41)*$J$175,2),""),"")</f>
        <v/>
      </c>
      <c r="K191" s="31" t="str">
        <f>IF('Cenas aprēķins'!$F$22="Jā",IFERROR(ROUND(O191/(24*'Vispārīgā informācija'!$D$41)*$K$175,2),""),"")</f>
        <v/>
      </c>
      <c r="L191" s="31" t="str">
        <f>IF('Cenas aprēķins'!$G$22="Jā",IFERROR(ROUND(O191/'Vispārīgā informācija'!$D$41,2),""),"")</f>
        <v/>
      </c>
      <c r="M191" s="31" t="str">
        <f>IF('Cenas aprēķins'!$H$22="Jā",IFERROR(ROUND(H191/I191/12,2),""),"")</f>
        <v/>
      </c>
      <c r="N191" s="32" t="str">
        <f>IF('Cenas aprēķins'!$I$22="Jā",IFERROR(ROUND(O191/(24*'Vispārīgā informācija'!$D$41)*$N$175,2),""),"")</f>
        <v/>
      </c>
      <c r="O191" s="223" t="str">
        <f t="shared" si="10"/>
        <v/>
      </c>
    </row>
    <row r="192" spans="2:15" ht="15.5" hidden="1" outlineLevel="2" x14ac:dyDescent="0.35">
      <c r="B192" s="110">
        <v>15</v>
      </c>
      <c r="C192" s="297"/>
      <c r="D192" s="297"/>
      <c r="E192" s="298"/>
      <c r="F192" s="299"/>
      <c r="G192" s="297"/>
      <c r="H192" s="31">
        <f t="shared" si="9"/>
        <v>0</v>
      </c>
      <c r="I192" s="297"/>
      <c r="J192" s="31" t="str">
        <f>IF('Cenas aprēķins'!$E$22="Jā",IFERROR(ROUND(O192/(24*'Vispārīgā informācija'!$D$41)*$J$175,2),""),"")</f>
        <v/>
      </c>
      <c r="K192" s="31" t="str">
        <f>IF('Cenas aprēķins'!$F$22="Jā",IFERROR(ROUND(O192/(24*'Vispārīgā informācija'!$D$41)*$K$175,2),""),"")</f>
        <v/>
      </c>
      <c r="L192" s="31" t="str">
        <f>IF('Cenas aprēķins'!$G$22="Jā",IFERROR(ROUND(O192/'Vispārīgā informācija'!$D$41,2),""),"")</f>
        <v/>
      </c>
      <c r="M192" s="31" t="str">
        <f>IF('Cenas aprēķins'!$H$22="Jā",IFERROR(ROUND(H192/I192/12,2),""),"")</f>
        <v/>
      </c>
      <c r="N192" s="32" t="str">
        <f>IF('Cenas aprēķins'!$I$22="Jā",IFERROR(ROUND(O192/(24*'Vispārīgā informācija'!$D$41)*$N$175,2),""),"")</f>
        <v/>
      </c>
      <c r="O192" s="223" t="str">
        <f t="shared" si="10"/>
        <v/>
      </c>
    </row>
    <row r="193" spans="2:15" ht="15.5" hidden="1" outlineLevel="2" x14ac:dyDescent="0.35">
      <c r="B193" s="110">
        <v>16</v>
      </c>
      <c r="C193" s="297"/>
      <c r="D193" s="297"/>
      <c r="E193" s="298"/>
      <c r="F193" s="299"/>
      <c r="G193" s="297"/>
      <c r="H193" s="31">
        <f t="shared" si="9"/>
        <v>0</v>
      </c>
      <c r="I193" s="297"/>
      <c r="J193" s="31" t="str">
        <f>IF('Cenas aprēķins'!$E$22="Jā",IFERROR(ROUND(O193/(24*'Vispārīgā informācija'!$D$41)*$J$175,2),""),"")</f>
        <v/>
      </c>
      <c r="K193" s="31" t="str">
        <f>IF('Cenas aprēķins'!$F$22="Jā",IFERROR(ROUND(O193/(24*'Vispārīgā informācija'!$D$41)*$K$175,2),""),"")</f>
        <v/>
      </c>
      <c r="L193" s="31" t="str">
        <f>IF('Cenas aprēķins'!$G$22="Jā",IFERROR(ROUND(O193/'Vispārīgā informācija'!$D$41,2),""),"")</f>
        <v/>
      </c>
      <c r="M193" s="31" t="str">
        <f>IF('Cenas aprēķins'!$H$22="Jā",IFERROR(ROUND(H193/I193/12,2),""),"")</f>
        <v/>
      </c>
      <c r="N193" s="32" t="str">
        <f>IF('Cenas aprēķins'!$I$22="Jā",IFERROR(ROUND(O193/(24*'Vispārīgā informācija'!$D$41)*$N$175,2),""),"")</f>
        <v/>
      </c>
      <c r="O193" s="223" t="str">
        <f t="shared" si="10"/>
        <v/>
      </c>
    </row>
    <row r="194" spans="2:15" ht="15.5" hidden="1" outlineLevel="2" x14ac:dyDescent="0.35">
      <c r="B194" s="110">
        <v>17</v>
      </c>
      <c r="C194" s="297"/>
      <c r="D194" s="297"/>
      <c r="E194" s="298"/>
      <c r="F194" s="299"/>
      <c r="G194" s="297"/>
      <c r="H194" s="31">
        <f t="shared" si="9"/>
        <v>0</v>
      </c>
      <c r="I194" s="297"/>
      <c r="J194" s="31" t="str">
        <f>IF('Cenas aprēķins'!$E$22="Jā",IFERROR(ROUND(O194/(24*'Vispārīgā informācija'!$D$41)*$J$175,2),""),"")</f>
        <v/>
      </c>
      <c r="K194" s="31" t="str">
        <f>IF('Cenas aprēķins'!$F$22="Jā",IFERROR(ROUND(O194/(24*'Vispārīgā informācija'!$D$41)*$K$175,2),""),"")</f>
        <v/>
      </c>
      <c r="L194" s="31" t="str">
        <f>IF('Cenas aprēķins'!$G$22="Jā",IFERROR(ROUND(O194/'Vispārīgā informācija'!$D$41,2),""),"")</f>
        <v/>
      </c>
      <c r="M194" s="31" t="str">
        <f>IF('Cenas aprēķins'!$H$22="Jā",IFERROR(ROUND(H194/I194/12,2),""),"")</f>
        <v/>
      </c>
      <c r="N194" s="32" t="str">
        <f>IF('Cenas aprēķins'!$I$22="Jā",IFERROR(ROUND(O194/(24*'Vispārīgā informācija'!$D$41)*$N$175,2),""),"")</f>
        <v/>
      </c>
      <c r="O194" s="223" t="str">
        <f t="shared" si="10"/>
        <v/>
      </c>
    </row>
    <row r="195" spans="2:15" ht="15.5" hidden="1" outlineLevel="2" x14ac:dyDescent="0.35">
      <c r="B195" s="110">
        <v>18</v>
      </c>
      <c r="C195" s="297"/>
      <c r="D195" s="297"/>
      <c r="E195" s="298"/>
      <c r="F195" s="299"/>
      <c r="G195" s="297"/>
      <c r="H195" s="31">
        <f t="shared" si="9"/>
        <v>0</v>
      </c>
      <c r="I195" s="297"/>
      <c r="J195" s="31" t="str">
        <f>IF('Cenas aprēķins'!$E$22="Jā",IFERROR(ROUND(O195/(24*'Vispārīgā informācija'!$D$41)*$J$175,2),""),"")</f>
        <v/>
      </c>
      <c r="K195" s="31" t="str">
        <f>IF('Cenas aprēķins'!$F$22="Jā",IFERROR(ROUND(O195/(24*'Vispārīgā informācija'!$D$41)*$K$175,2),""),"")</f>
        <v/>
      </c>
      <c r="L195" s="31" t="str">
        <f>IF('Cenas aprēķins'!$G$22="Jā",IFERROR(ROUND(O195/'Vispārīgā informācija'!$D$41,2),""),"")</f>
        <v/>
      </c>
      <c r="M195" s="31" t="str">
        <f>IF('Cenas aprēķins'!$H$22="Jā",IFERROR(ROUND(H195/I195/12,2),""),"")</f>
        <v/>
      </c>
      <c r="N195" s="32" t="str">
        <f>IF('Cenas aprēķins'!$I$22="Jā",IFERROR(ROUND(O195/(24*'Vispārīgā informācija'!$D$41)*$N$175,2),""),"")</f>
        <v/>
      </c>
      <c r="O195" s="223" t="str">
        <f t="shared" si="10"/>
        <v/>
      </c>
    </row>
    <row r="196" spans="2:15" ht="15.5" hidden="1" outlineLevel="2" x14ac:dyDescent="0.35">
      <c r="B196" s="110">
        <v>19</v>
      </c>
      <c r="C196" s="297"/>
      <c r="D196" s="297"/>
      <c r="E196" s="298"/>
      <c r="F196" s="299"/>
      <c r="G196" s="297"/>
      <c r="H196" s="31">
        <f t="shared" si="9"/>
        <v>0</v>
      </c>
      <c r="I196" s="297"/>
      <c r="J196" s="31" t="str">
        <f>IF('Cenas aprēķins'!$E$22="Jā",IFERROR(ROUND(O196/(24*'Vispārīgā informācija'!$D$41)*$J$175,2),""),"")</f>
        <v/>
      </c>
      <c r="K196" s="31" t="str">
        <f>IF('Cenas aprēķins'!$F$22="Jā",IFERROR(ROUND(O196/(24*'Vispārīgā informācija'!$D$41)*$K$175,2),""),"")</f>
        <v/>
      </c>
      <c r="L196" s="31" t="str">
        <f>IF('Cenas aprēķins'!$G$22="Jā",IFERROR(ROUND(O196/'Vispārīgā informācija'!$D$41,2),""),"")</f>
        <v/>
      </c>
      <c r="M196" s="31" t="str">
        <f>IF('Cenas aprēķins'!$H$22="Jā",IFERROR(ROUND(H196/I196/12,2),""),"")</f>
        <v/>
      </c>
      <c r="N196" s="32" t="str">
        <f>IF('Cenas aprēķins'!$I$22="Jā",IFERROR(ROUND(O196/(24*'Vispārīgā informācija'!$D$41)*$N$175,2),""),"")</f>
        <v/>
      </c>
      <c r="O196" s="223" t="str">
        <f t="shared" si="10"/>
        <v/>
      </c>
    </row>
    <row r="197" spans="2:15" ht="15.5" outlineLevel="1" collapsed="1" x14ac:dyDescent="0.35">
      <c r="B197" s="110">
        <v>20</v>
      </c>
      <c r="C197" s="297"/>
      <c r="D197" s="297"/>
      <c r="E197" s="298"/>
      <c r="F197" s="299"/>
      <c r="G197" s="297"/>
      <c r="H197" s="31">
        <f t="shared" si="9"/>
        <v>0</v>
      </c>
      <c r="I197" s="297"/>
      <c r="J197" s="31" t="str">
        <f>IF('Cenas aprēķins'!$E$22="Jā",IFERROR(ROUND(O197/(24*'Vispārīgā informācija'!$D$41)*$J$175,2),""),"")</f>
        <v/>
      </c>
      <c r="K197" s="31" t="str">
        <f>IF('Cenas aprēķins'!$F$22="Jā",IFERROR(ROUND(O197/(24*'Vispārīgā informācija'!$D$41)*$K$175,2),""),"")</f>
        <v/>
      </c>
      <c r="L197" s="31" t="str">
        <f>IF('Cenas aprēķins'!$G$22="Jā",IFERROR(ROUND(O197/'Vispārīgā informācija'!$D$41,2),""),"")</f>
        <v/>
      </c>
      <c r="M197" s="31" t="str">
        <f>IF('Cenas aprēķins'!$H$22="Jā",IFERROR(ROUND(H197/I197/12,2),""),"")</f>
        <v/>
      </c>
      <c r="N197" s="32" t="str">
        <f>IF('Cenas aprēķins'!$I$22="Jā",IFERROR(ROUND(O197/(24*'Vispārīgā informācija'!$D$41)*$N$175,2),""),"")</f>
        <v/>
      </c>
      <c r="O197" s="223" t="str">
        <f t="shared" si="10"/>
        <v/>
      </c>
    </row>
    <row r="198" spans="2:15" ht="15.5" hidden="1" outlineLevel="2" x14ac:dyDescent="0.35">
      <c r="B198" s="110">
        <v>21</v>
      </c>
      <c r="C198" s="297"/>
      <c r="D198" s="297"/>
      <c r="E198" s="298"/>
      <c r="F198" s="299"/>
      <c r="G198" s="297"/>
      <c r="H198" s="31">
        <f t="shared" si="9"/>
        <v>0</v>
      </c>
      <c r="I198" s="297"/>
      <c r="J198" s="31" t="str">
        <f>IF('Cenas aprēķins'!$E$22="Jā",IFERROR(ROUND(O198/(24*'Vispārīgā informācija'!$D$41)*$J$175,2),""),"")</f>
        <v/>
      </c>
      <c r="K198" s="31" t="str">
        <f>IF('Cenas aprēķins'!$F$22="Jā",IFERROR(ROUND(O198/(24*'Vispārīgā informācija'!$D$41)*$K$175,2),""),"")</f>
        <v/>
      </c>
      <c r="L198" s="31" t="str">
        <f>IF('Cenas aprēķins'!$G$22="Jā",IFERROR(ROUND(O198/'Vispārīgā informācija'!$D$41,2),""),"")</f>
        <v/>
      </c>
      <c r="M198" s="31" t="str">
        <f>IF('Cenas aprēķins'!$H$22="Jā",IFERROR(ROUND(H198/I198/12,2),""),"")</f>
        <v/>
      </c>
      <c r="N198" s="32" t="str">
        <f>IF('Cenas aprēķins'!$I$22="Jā",IFERROR(ROUND(O198/(24*'Vispārīgā informācija'!$D$41)*$N$175,2),""),"")</f>
        <v/>
      </c>
      <c r="O198" s="223" t="str">
        <f t="shared" si="10"/>
        <v/>
      </c>
    </row>
    <row r="199" spans="2:15" ht="15.5" hidden="1" outlineLevel="2" x14ac:dyDescent="0.35">
      <c r="B199" s="110">
        <v>22</v>
      </c>
      <c r="C199" s="297"/>
      <c r="D199" s="297"/>
      <c r="E199" s="298"/>
      <c r="F199" s="299"/>
      <c r="G199" s="297"/>
      <c r="H199" s="31">
        <f t="shared" si="9"/>
        <v>0</v>
      </c>
      <c r="I199" s="297"/>
      <c r="J199" s="31" t="str">
        <f>IF('Cenas aprēķins'!$E$22="Jā",IFERROR(ROUND(O199/(24*'Vispārīgā informācija'!$D$41)*$J$175,2),""),"")</f>
        <v/>
      </c>
      <c r="K199" s="31" t="str">
        <f>IF('Cenas aprēķins'!$F$22="Jā",IFERROR(ROUND(O199/(24*'Vispārīgā informācija'!$D$41)*$K$175,2),""),"")</f>
        <v/>
      </c>
      <c r="L199" s="31" t="str">
        <f>IF('Cenas aprēķins'!$G$22="Jā",IFERROR(ROUND(O199/'Vispārīgā informācija'!$D$41,2),""),"")</f>
        <v/>
      </c>
      <c r="M199" s="31" t="str">
        <f>IF('Cenas aprēķins'!$H$22="Jā",IFERROR(ROUND(H199/I199/12,2),""),"")</f>
        <v/>
      </c>
      <c r="N199" s="32" t="str">
        <f>IF('Cenas aprēķins'!$I$22="Jā",IFERROR(ROUND(O199/(24*'Vispārīgā informācija'!$D$41)*$N$175,2),""),"")</f>
        <v/>
      </c>
      <c r="O199" s="223" t="str">
        <f t="shared" si="10"/>
        <v/>
      </c>
    </row>
    <row r="200" spans="2:15" ht="15.5" hidden="1" outlineLevel="2" x14ac:dyDescent="0.35">
      <c r="B200" s="110">
        <v>23</v>
      </c>
      <c r="C200" s="297"/>
      <c r="D200" s="297"/>
      <c r="E200" s="298"/>
      <c r="F200" s="299"/>
      <c r="G200" s="297"/>
      <c r="H200" s="31">
        <f t="shared" si="9"/>
        <v>0</v>
      </c>
      <c r="I200" s="297"/>
      <c r="J200" s="31" t="str">
        <f>IF('Cenas aprēķins'!$E$22="Jā",IFERROR(ROUND(O200/(24*'Vispārīgā informācija'!$D$41)*$J$175,2),""),"")</f>
        <v/>
      </c>
      <c r="K200" s="31" t="str">
        <f>IF('Cenas aprēķins'!$F$22="Jā",IFERROR(ROUND(O200/(24*'Vispārīgā informācija'!$D$41)*$K$175,2),""),"")</f>
        <v/>
      </c>
      <c r="L200" s="31" t="str">
        <f>IF('Cenas aprēķins'!$G$22="Jā",IFERROR(ROUND(O200/'Vispārīgā informācija'!$D$41,2),""),"")</f>
        <v/>
      </c>
      <c r="M200" s="31" t="str">
        <f>IF('Cenas aprēķins'!$H$22="Jā",IFERROR(ROUND(H200/I200/12,2),""),"")</f>
        <v/>
      </c>
      <c r="N200" s="32" t="str">
        <f>IF('Cenas aprēķins'!$I$22="Jā",IFERROR(ROUND(O200/(24*'Vispārīgā informācija'!$D$41)*$N$175,2),""),"")</f>
        <v/>
      </c>
      <c r="O200" s="223" t="str">
        <f t="shared" si="10"/>
        <v/>
      </c>
    </row>
    <row r="201" spans="2:15" ht="15.5" hidden="1" outlineLevel="2" x14ac:dyDescent="0.35">
      <c r="B201" s="110">
        <v>24</v>
      </c>
      <c r="C201" s="297"/>
      <c r="D201" s="297"/>
      <c r="E201" s="298"/>
      <c r="F201" s="299"/>
      <c r="G201" s="297"/>
      <c r="H201" s="31">
        <f t="shared" si="9"/>
        <v>0</v>
      </c>
      <c r="I201" s="297"/>
      <c r="J201" s="31" t="str">
        <f>IF('Cenas aprēķins'!$E$22="Jā",IFERROR(ROUND(O201/(24*'Vispārīgā informācija'!$D$41)*$J$175,2),""),"")</f>
        <v/>
      </c>
      <c r="K201" s="31" t="str">
        <f>IF('Cenas aprēķins'!$F$22="Jā",IFERROR(ROUND(O201/(24*'Vispārīgā informācija'!$D$41)*$K$175,2),""),"")</f>
        <v/>
      </c>
      <c r="L201" s="31" t="str">
        <f>IF('Cenas aprēķins'!$G$22="Jā",IFERROR(ROUND(O201/'Vispārīgā informācija'!$D$41,2),""),"")</f>
        <v/>
      </c>
      <c r="M201" s="31" t="str">
        <f>IF('Cenas aprēķins'!$H$22="Jā",IFERROR(ROUND(H201/I201/12,2),""),"")</f>
        <v/>
      </c>
      <c r="N201" s="32" t="str">
        <f>IF('Cenas aprēķins'!$I$22="Jā",IFERROR(ROUND(O201/(24*'Vispārīgā informācija'!$D$41)*$N$175,2),""),"")</f>
        <v/>
      </c>
      <c r="O201" s="223" t="str">
        <f t="shared" si="10"/>
        <v/>
      </c>
    </row>
    <row r="202" spans="2:15" ht="15.5" hidden="1" outlineLevel="2" x14ac:dyDescent="0.35">
      <c r="B202" s="110">
        <v>25</v>
      </c>
      <c r="C202" s="297"/>
      <c r="D202" s="297"/>
      <c r="E202" s="298"/>
      <c r="F202" s="299"/>
      <c r="G202" s="297"/>
      <c r="H202" s="31">
        <f t="shared" si="9"/>
        <v>0</v>
      </c>
      <c r="I202" s="297"/>
      <c r="J202" s="31" t="str">
        <f>IF('Cenas aprēķins'!$E$22="Jā",IFERROR(ROUND(O202/(24*'Vispārīgā informācija'!$D$41)*$J$175,2),""),"")</f>
        <v/>
      </c>
      <c r="K202" s="31" t="str">
        <f>IF('Cenas aprēķins'!$F$22="Jā",IFERROR(ROUND(O202/(24*'Vispārīgā informācija'!$D$41)*$K$175,2),""),"")</f>
        <v/>
      </c>
      <c r="L202" s="31" t="str">
        <f>IF('Cenas aprēķins'!$G$22="Jā",IFERROR(ROUND(O202/'Vispārīgā informācija'!$D$41,2),""),"")</f>
        <v/>
      </c>
      <c r="M202" s="31" t="str">
        <f>IF('Cenas aprēķins'!$H$22="Jā",IFERROR(ROUND(H202/I202/12,2),""),"")</f>
        <v/>
      </c>
      <c r="N202" s="32" t="str">
        <f>IF('Cenas aprēķins'!$I$22="Jā",IFERROR(ROUND(O202/(24*'Vispārīgā informācija'!$D$41)*$N$175,2),""),"")</f>
        <v/>
      </c>
      <c r="O202" s="223" t="str">
        <f t="shared" si="10"/>
        <v/>
      </c>
    </row>
    <row r="203" spans="2:15" ht="15.5" hidden="1" outlineLevel="2" x14ac:dyDescent="0.35">
      <c r="B203" s="110">
        <v>26</v>
      </c>
      <c r="C203" s="297"/>
      <c r="D203" s="297"/>
      <c r="E203" s="298"/>
      <c r="F203" s="299"/>
      <c r="G203" s="297"/>
      <c r="H203" s="31">
        <f t="shared" si="9"/>
        <v>0</v>
      </c>
      <c r="I203" s="297"/>
      <c r="J203" s="31" t="str">
        <f>IF('Cenas aprēķins'!$E$22="Jā",IFERROR(ROUND(O203/(24*'Vispārīgā informācija'!$D$41)*$J$175,2),""),"")</f>
        <v/>
      </c>
      <c r="K203" s="31" t="str">
        <f>IF('Cenas aprēķins'!$F$22="Jā",IFERROR(ROUND(O203/(24*'Vispārīgā informācija'!$D$41)*$K$175,2),""),"")</f>
        <v/>
      </c>
      <c r="L203" s="31" t="str">
        <f>IF('Cenas aprēķins'!$G$22="Jā",IFERROR(ROUND(O203/'Vispārīgā informācija'!$D$41,2),""),"")</f>
        <v/>
      </c>
      <c r="M203" s="31" t="str">
        <f>IF('Cenas aprēķins'!$H$22="Jā",IFERROR(ROUND(H203/I203/12,2),""),"")</f>
        <v/>
      </c>
      <c r="N203" s="32" t="str">
        <f>IF('Cenas aprēķins'!$I$22="Jā",IFERROR(ROUND(O203/(24*'Vispārīgā informācija'!$D$41)*$N$175,2),""),"")</f>
        <v/>
      </c>
      <c r="O203" s="223" t="str">
        <f t="shared" si="10"/>
        <v/>
      </c>
    </row>
    <row r="204" spans="2:15" ht="15.5" hidden="1" outlineLevel="2" x14ac:dyDescent="0.35">
      <c r="B204" s="110">
        <v>27</v>
      </c>
      <c r="C204" s="297"/>
      <c r="D204" s="297"/>
      <c r="E204" s="298"/>
      <c r="F204" s="299"/>
      <c r="G204" s="297"/>
      <c r="H204" s="31">
        <f t="shared" si="9"/>
        <v>0</v>
      </c>
      <c r="I204" s="297"/>
      <c r="J204" s="31" t="str">
        <f>IF('Cenas aprēķins'!$E$22="Jā",IFERROR(ROUND(O204/(24*'Vispārīgā informācija'!$D$41)*$J$175,2),""),"")</f>
        <v/>
      </c>
      <c r="K204" s="31" t="str">
        <f>IF('Cenas aprēķins'!$F$22="Jā",IFERROR(ROUND(O204/(24*'Vispārīgā informācija'!$D$41)*$K$175,2),""),"")</f>
        <v/>
      </c>
      <c r="L204" s="31" t="str">
        <f>IF('Cenas aprēķins'!$G$22="Jā",IFERROR(ROUND(O204/'Vispārīgā informācija'!$D$41,2),""),"")</f>
        <v/>
      </c>
      <c r="M204" s="31" t="str">
        <f>IF('Cenas aprēķins'!$H$22="Jā",IFERROR(ROUND(H204/I204/12,2),""),"")</f>
        <v/>
      </c>
      <c r="N204" s="32" t="str">
        <f>IF('Cenas aprēķins'!$I$22="Jā",IFERROR(ROUND(O204/(24*'Vispārīgā informācija'!$D$41)*$N$175,2),""),"")</f>
        <v/>
      </c>
      <c r="O204" s="223" t="str">
        <f t="shared" si="10"/>
        <v/>
      </c>
    </row>
    <row r="205" spans="2:15" ht="15.5" hidden="1" outlineLevel="2" x14ac:dyDescent="0.35">
      <c r="B205" s="110">
        <v>28</v>
      </c>
      <c r="C205" s="297"/>
      <c r="D205" s="297"/>
      <c r="E205" s="298"/>
      <c r="F205" s="299"/>
      <c r="G205" s="297"/>
      <c r="H205" s="31">
        <f t="shared" si="9"/>
        <v>0</v>
      </c>
      <c r="I205" s="297"/>
      <c r="J205" s="31" t="str">
        <f>IF('Cenas aprēķins'!$E$22="Jā",IFERROR(ROUND(O205/(24*'Vispārīgā informācija'!$D$41)*$J$175,2),""),"")</f>
        <v/>
      </c>
      <c r="K205" s="31" t="str">
        <f>IF('Cenas aprēķins'!$F$22="Jā",IFERROR(ROUND(O205/(24*'Vispārīgā informācija'!$D$41)*$K$175,2),""),"")</f>
        <v/>
      </c>
      <c r="L205" s="31" t="str">
        <f>IF('Cenas aprēķins'!$G$22="Jā",IFERROR(ROUND(O205/'Vispārīgā informācija'!$D$41,2),""),"")</f>
        <v/>
      </c>
      <c r="M205" s="31" t="str">
        <f>IF('Cenas aprēķins'!$H$22="Jā",IFERROR(ROUND(H205/I205/12,2),""),"")</f>
        <v/>
      </c>
      <c r="N205" s="32" t="str">
        <f>IF('Cenas aprēķins'!$I$22="Jā",IFERROR(ROUND(O205/(24*'Vispārīgā informācija'!$D$41)*$N$175,2),""),"")</f>
        <v/>
      </c>
      <c r="O205" s="223" t="str">
        <f t="shared" si="10"/>
        <v/>
      </c>
    </row>
    <row r="206" spans="2:15" ht="15.5" hidden="1" outlineLevel="2" x14ac:dyDescent="0.35">
      <c r="B206" s="110">
        <v>29</v>
      </c>
      <c r="C206" s="297"/>
      <c r="D206" s="297"/>
      <c r="E206" s="298"/>
      <c r="F206" s="299"/>
      <c r="G206" s="297"/>
      <c r="H206" s="31">
        <f t="shared" si="9"/>
        <v>0</v>
      </c>
      <c r="I206" s="297"/>
      <c r="J206" s="31" t="str">
        <f>IF('Cenas aprēķins'!$E$22="Jā",IFERROR(ROUND(O206/(24*'Vispārīgā informācija'!$D$41)*$J$175,2),""),"")</f>
        <v/>
      </c>
      <c r="K206" s="31" t="str">
        <f>IF('Cenas aprēķins'!$F$22="Jā",IFERROR(ROUND(O206/(24*'Vispārīgā informācija'!$D$41)*$K$175,2),""),"")</f>
        <v/>
      </c>
      <c r="L206" s="31" t="str">
        <f>IF('Cenas aprēķins'!$G$22="Jā",IFERROR(ROUND(O206/'Vispārīgā informācija'!$D$41,2),""),"")</f>
        <v/>
      </c>
      <c r="M206" s="31" t="str">
        <f>IF('Cenas aprēķins'!$H$22="Jā",IFERROR(ROUND(H206/I206/12,2),""),"")</f>
        <v/>
      </c>
      <c r="N206" s="32" t="str">
        <f>IF('Cenas aprēķins'!$I$22="Jā",IFERROR(ROUND(O206/(24*'Vispārīgā informācija'!$D$41)*$N$175,2),""),"")</f>
        <v/>
      </c>
      <c r="O206" s="223" t="str">
        <f t="shared" si="10"/>
        <v/>
      </c>
    </row>
    <row r="207" spans="2:15" ht="15.5" outlineLevel="1" collapsed="1" x14ac:dyDescent="0.35">
      <c r="B207" s="110">
        <v>30</v>
      </c>
      <c r="C207" s="297"/>
      <c r="D207" s="297"/>
      <c r="E207" s="298"/>
      <c r="F207" s="299"/>
      <c r="G207" s="297"/>
      <c r="H207" s="31">
        <f t="shared" si="9"/>
        <v>0</v>
      </c>
      <c r="I207" s="297"/>
      <c r="J207" s="31" t="str">
        <f>IF('Cenas aprēķins'!$E$22="Jā",IFERROR(ROUND(O207/(24*'Vispārīgā informācija'!$D$41)*$J$175,2),""),"")</f>
        <v/>
      </c>
      <c r="K207" s="31" t="str">
        <f>IF('Cenas aprēķins'!$F$22="Jā",IFERROR(ROUND(O207/(24*'Vispārīgā informācija'!$D$41)*$K$175,2),""),"")</f>
        <v/>
      </c>
      <c r="L207" s="31" t="str">
        <f>IF('Cenas aprēķins'!$G$22="Jā",IFERROR(ROUND(O207/'Vispārīgā informācija'!$D$41,2),""),"")</f>
        <v/>
      </c>
      <c r="M207" s="31" t="str">
        <f>IF('Cenas aprēķins'!$H$22="Jā",IFERROR(ROUND(H207/I207/12,2),""),"")</f>
        <v/>
      </c>
      <c r="N207" s="32" t="str">
        <f>IF('Cenas aprēķins'!$I$22="Jā",IFERROR(ROUND(O207/(24*'Vispārīgā informācija'!$D$41)*$N$175,2),""),"")</f>
        <v/>
      </c>
      <c r="O207" s="223" t="str">
        <f t="shared" si="10"/>
        <v/>
      </c>
    </row>
    <row r="208" spans="2:15" ht="15.5" hidden="1" outlineLevel="2" x14ac:dyDescent="0.35">
      <c r="B208" s="110">
        <v>31</v>
      </c>
      <c r="C208" s="297"/>
      <c r="D208" s="297"/>
      <c r="E208" s="298"/>
      <c r="F208" s="299"/>
      <c r="G208" s="297"/>
      <c r="H208" s="31">
        <f t="shared" si="9"/>
        <v>0</v>
      </c>
      <c r="I208" s="297"/>
      <c r="J208" s="31" t="str">
        <f>IF('Cenas aprēķins'!$E$22="Jā",IFERROR(ROUND(O208/(24*'Vispārīgā informācija'!$D$41)*$J$175,2),""),"")</f>
        <v/>
      </c>
      <c r="K208" s="31" t="str">
        <f>IF('Cenas aprēķins'!$F$22="Jā",IFERROR(ROUND(O208/(24*'Vispārīgā informācija'!$D$41)*$K$175,2),""),"")</f>
        <v/>
      </c>
      <c r="L208" s="31" t="str">
        <f>IF('Cenas aprēķins'!$G$22="Jā",IFERROR(ROUND(O208/'Vispārīgā informācija'!$D$41,2),""),"")</f>
        <v/>
      </c>
      <c r="M208" s="31" t="str">
        <f>IF('Cenas aprēķins'!$H$22="Jā",IFERROR(ROUND(H208/I208/12,2),""),"")</f>
        <v/>
      </c>
      <c r="N208" s="32" t="str">
        <f>IF('Cenas aprēķins'!$I$22="Jā",IFERROR(ROUND(O208/(24*'Vispārīgā informācija'!$D$41)*$N$175,2),""),"")</f>
        <v/>
      </c>
      <c r="O208" s="223" t="str">
        <f t="shared" si="10"/>
        <v/>
      </c>
    </row>
    <row r="209" spans="2:15" ht="15.5" hidden="1" outlineLevel="2" x14ac:dyDescent="0.35">
      <c r="B209" s="110">
        <v>32</v>
      </c>
      <c r="C209" s="297"/>
      <c r="D209" s="297"/>
      <c r="E209" s="298"/>
      <c r="F209" s="299"/>
      <c r="G209" s="297"/>
      <c r="H209" s="31">
        <f t="shared" si="9"/>
        <v>0</v>
      </c>
      <c r="I209" s="297"/>
      <c r="J209" s="31" t="str">
        <f>IF('Cenas aprēķins'!$E$22="Jā",IFERROR(ROUND(O209/(24*'Vispārīgā informācija'!$D$41)*$J$175,2),""),"")</f>
        <v/>
      </c>
      <c r="K209" s="31" t="str">
        <f>IF('Cenas aprēķins'!$F$22="Jā",IFERROR(ROUND(O209/(24*'Vispārīgā informācija'!$D$41)*$K$175,2),""),"")</f>
        <v/>
      </c>
      <c r="L209" s="31" t="str">
        <f>IF('Cenas aprēķins'!$G$22="Jā",IFERROR(ROUND(O209/'Vispārīgā informācija'!$D$41,2),""),"")</f>
        <v/>
      </c>
      <c r="M209" s="31" t="str">
        <f>IF('Cenas aprēķins'!$H$22="Jā",IFERROR(ROUND(H209/I209/12,2),""),"")</f>
        <v/>
      </c>
      <c r="N209" s="32" t="str">
        <f>IF('Cenas aprēķins'!$I$22="Jā",IFERROR(ROUND(O209/(24*'Vispārīgā informācija'!$D$41)*$N$175,2),""),"")</f>
        <v/>
      </c>
      <c r="O209" s="223" t="str">
        <f t="shared" si="10"/>
        <v/>
      </c>
    </row>
    <row r="210" spans="2:15" ht="15.5" hidden="1" outlineLevel="2" x14ac:dyDescent="0.35">
      <c r="B210" s="110">
        <v>33</v>
      </c>
      <c r="C210" s="297"/>
      <c r="D210" s="297"/>
      <c r="E210" s="298"/>
      <c r="F210" s="299"/>
      <c r="G210" s="297"/>
      <c r="H210" s="31">
        <f t="shared" si="9"/>
        <v>0</v>
      </c>
      <c r="I210" s="297"/>
      <c r="J210" s="31" t="str">
        <f>IF('Cenas aprēķins'!$E$22="Jā",IFERROR(ROUND(O210/(24*'Vispārīgā informācija'!$D$41)*$J$175,2),""),"")</f>
        <v/>
      </c>
      <c r="K210" s="31" t="str">
        <f>IF('Cenas aprēķins'!$F$22="Jā",IFERROR(ROUND(O210/(24*'Vispārīgā informācija'!$D$41)*$K$175,2),""),"")</f>
        <v/>
      </c>
      <c r="L210" s="31" t="str">
        <f>IF('Cenas aprēķins'!$G$22="Jā",IFERROR(ROUND(O210/'Vispārīgā informācija'!$D$41,2),""),"")</f>
        <v/>
      </c>
      <c r="M210" s="31" t="str">
        <f>IF('Cenas aprēķins'!$H$22="Jā",IFERROR(ROUND(H210/I210/12,2),""),"")</f>
        <v/>
      </c>
      <c r="N210" s="32" t="str">
        <f>IF('Cenas aprēķins'!$I$22="Jā",IFERROR(ROUND(O210/(24*'Vispārīgā informācija'!$D$41)*$N$175,2),""),"")</f>
        <v/>
      </c>
      <c r="O210" s="223" t="str">
        <f t="shared" si="10"/>
        <v/>
      </c>
    </row>
    <row r="211" spans="2:15" ht="15.5" hidden="1" outlineLevel="2" x14ac:dyDescent="0.35">
      <c r="B211" s="110">
        <v>34</v>
      </c>
      <c r="C211" s="294"/>
      <c r="D211" s="294"/>
      <c r="E211" s="295"/>
      <c r="F211" s="296"/>
      <c r="G211" s="294"/>
      <c r="H211" s="31">
        <f t="shared" si="9"/>
        <v>0</v>
      </c>
      <c r="I211" s="294"/>
      <c r="J211" s="31" t="str">
        <f>IF('Cenas aprēķins'!$E$22="Jā",IFERROR(ROUND(O211/(24*'Vispārīgā informācija'!$D$41)*$J$175,2),""),"")</f>
        <v/>
      </c>
      <c r="K211" s="31" t="str">
        <f>IF('Cenas aprēķins'!$F$22="Jā",IFERROR(ROUND(O211/(24*'Vispārīgā informācija'!$D$41)*$K$175,2),""),"")</f>
        <v/>
      </c>
      <c r="L211" s="31" t="str">
        <f>IF('Cenas aprēķins'!$G$22="Jā",IFERROR(ROUND(O211/'Vispārīgā informācija'!$D$41,2),""),"")</f>
        <v/>
      </c>
      <c r="M211" s="31" t="str">
        <f>IF('Cenas aprēķins'!$H$22="Jā",IFERROR(ROUND(H211/I211/12,2),""),"")</f>
        <v/>
      </c>
      <c r="N211" s="32" t="str">
        <f>IF('Cenas aprēķins'!$I$22="Jā",IFERROR(ROUND(O211/(24*'Vispārīgā informācija'!$D$41)*$N$175,2),""),"")</f>
        <v/>
      </c>
      <c r="O211" s="223" t="str">
        <f t="shared" si="10"/>
        <v/>
      </c>
    </row>
    <row r="212" spans="2:15" ht="15.5" hidden="1" outlineLevel="2" x14ac:dyDescent="0.35">
      <c r="B212" s="110">
        <v>35</v>
      </c>
      <c r="C212" s="294"/>
      <c r="D212" s="294"/>
      <c r="E212" s="295"/>
      <c r="F212" s="296"/>
      <c r="G212" s="294"/>
      <c r="H212" s="31">
        <f t="shared" si="9"/>
        <v>0</v>
      </c>
      <c r="I212" s="184"/>
      <c r="J212" s="31" t="str">
        <f>IF('Cenas aprēķins'!$E$22="Jā",IFERROR(ROUND(O212/(24*'Vispārīgā informācija'!$D$41)*$J$175,2),""),"")</f>
        <v/>
      </c>
      <c r="K212" s="31" t="str">
        <f>IF('Cenas aprēķins'!$F$22="Jā",IFERROR(ROUND(O212/(24*'Vispārīgā informācija'!$D$41)*$K$175,2),""),"")</f>
        <v/>
      </c>
      <c r="L212" s="31" t="str">
        <f>IF('Cenas aprēķins'!$G$22="Jā",IFERROR(ROUND(O212/'Vispārīgā informācija'!$D$41,2),""),"")</f>
        <v/>
      </c>
      <c r="M212" s="31" t="str">
        <f>IF('Cenas aprēķins'!$H$22="Jā",IFERROR(ROUND(H212/I212/12,2),""),"")</f>
        <v/>
      </c>
      <c r="N212" s="32" t="str">
        <f>IF('Cenas aprēķins'!$I$22="Jā",IFERROR(ROUND(O212/(24*'Vispārīgā informācija'!$D$41)*$N$175,2),""),"")</f>
        <v/>
      </c>
      <c r="O212" s="223" t="str">
        <f t="shared" si="10"/>
        <v/>
      </c>
    </row>
    <row r="213" spans="2:15" ht="15.5" hidden="1" outlineLevel="2" x14ac:dyDescent="0.35">
      <c r="B213" s="110">
        <v>36</v>
      </c>
      <c r="C213" s="294"/>
      <c r="D213" s="294"/>
      <c r="E213" s="295"/>
      <c r="F213" s="296"/>
      <c r="G213" s="294"/>
      <c r="H213" s="31">
        <f t="shared" si="9"/>
        <v>0</v>
      </c>
      <c r="I213" s="184"/>
      <c r="J213" s="31" t="str">
        <f>IF('Cenas aprēķins'!$E$22="Jā",IFERROR(ROUND(O213/(24*'Vispārīgā informācija'!$D$41)*$J$175,2),""),"")</f>
        <v/>
      </c>
      <c r="K213" s="31" t="str">
        <f>IF('Cenas aprēķins'!$F$22="Jā",IFERROR(ROUND(O213/(24*'Vispārīgā informācija'!$D$41)*$K$175,2),""),"")</f>
        <v/>
      </c>
      <c r="L213" s="31" t="str">
        <f>IF('Cenas aprēķins'!$G$22="Jā",IFERROR(ROUND(O213/'Vispārīgā informācija'!$D$41,2),""),"")</f>
        <v/>
      </c>
      <c r="M213" s="31" t="str">
        <f>IF('Cenas aprēķins'!$H$22="Jā",IFERROR(ROUND(H213/I213/12,2),""),"")</f>
        <v/>
      </c>
      <c r="N213" s="32" t="str">
        <f>IF('Cenas aprēķins'!$I$22="Jā",IFERROR(ROUND(O213/(24*'Vispārīgā informācija'!$D$41)*$N$175,2),""),"")</f>
        <v/>
      </c>
      <c r="O213" s="223" t="str">
        <f t="shared" si="10"/>
        <v/>
      </c>
    </row>
    <row r="214" spans="2:15" ht="15.5" hidden="1" outlineLevel="2" x14ac:dyDescent="0.35">
      <c r="B214" s="110">
        <v>37</v>
      </c>
      <c r="C214" s="294"/>
      <c r="D214" s="294"/>
      <c r="E214" s="295"/>
      <c r="F214" s="296"/>
      <c r="G214" s="294"/>
      <c r="H214" s="31">
        <f t="shared" si="9"/>
        <v>0</v>
      </c>
      <c r="I214" s="184"/>
      <c r="J214" s="31" t="str">
        <f>IF('Cenas aprēķins'!$E$22="Jā",IFERROR(ROUND(O214/(24*'Vispārīgā informācija'!$D$41)*$J$175,2),""),"")</f>
        <v/>
      </c>
      <c r="K214" s="31" t="str">
        <f>IF('Cenas aprēķins'!$F$22="Jā",IFERROR(ROUND(O214/(24*'Vispārīgā informācija'!$D$41)*$K$175,2),""),"")</f>
        <v/>
      </c>
      <c r="L214" s="31" t="str">
        <f>IF('Cenas aprēķins'!$G$22="Jā",IFERROR(ROUND(O214/'Vispārīgā informācija'!$D$41,2),""),"")</f>
        <v/>
      </c>
      <c r="M214" s="31" t="str">
        <f>IF('Cenas aprēķins'!$H$22="Jā",IFERROR(ROUND(H214/I214/12,2),""),"")</f>
        <v/>
      </c>
      <c r="N214" s="32" t="str">
        <f>IF('Cenas aprēķins'!$I$22="Jā",IFERROR(ROUND(O214/(24*'Vispārīgā informācija'!$D$41)*$N$175,2),""),"")</f>
        <v/>
      </c>
      <c r="O214" s="223" t="str">
        <f t="shared" si="10"/>
        <v/>
      </c>
    </row>
    <row r="215" spans="2:15" ht="15.5" hidden="1" outlineLevel="2" x14ac:dyDescent="0.35">
      <c r="B215" s="110">
        <v>38</v>
      </c>
      <c r="C215" s="294"/>
      <c r="D215" s="294"/>
      <c r="E215" s="295"/>
      <c r="F215" s="296"/>
      <c r="G215" s="294"/>
      <c r="H215" s="31">
        <f t="shared" si="9"/>
        <v>0</v>
      </c>
      <c r="I215" s="184"/>
      <c r="J215" s="31" t="str">
        <f>IF('Cenas aprēķins'!$E$22="Jā",IFERROR(ROUND(O215/(24*'Vispārīgā informācija'!$D$41)*$J$175,2),""),"")</f>
        <v/>
      </c>
      <c r="K215" s="31" t="str">
        <f>IF('Cenas aprēķins'!$F$22="Jā",IFERROR(ROUND(O215/(24*'Vispārīgā informācija'!$D$41)*$K$175,2),""),"")</f>
        <v/>
      </c>
      <c r="L215" s="31" t="str">
        <f>IF('Cenas aprēķins'!$G$22="Jā",IFERROR(ROUND(O215/'Vispārīgā informācija'!$D$41,2),""),"")</f>
        <v/>
      </c>
      <c r="M215" s="31" t="str">
        <f>IF('Cenas aprēķins'!$H$22="Jā",IFERROR(ROUND(H215/I215/12,2),""),"")</f>
        <v/>
      </c>
      <c r="N215" s="32" t="str">
        <f>IF('Cenas aprēķins'!$I$22="Jā",IFERROR(ROUND(O215/(24*'Vispārīgā informācija'!$D$41)*$N$175,2),""),"")</f>
        <v/>
      </c>
      <c r="O215" s="223" t="str">
        <f t="shared" si="10"/>
        <v/>
      </c>
    </row>
    <row r="216" spans="2:15" ht="15.5" hidden="1" outlineLevel="2" x14ac:dyDescent="0.35">
      <c r="B216" s="110">
        <v>39</v>
      </c>
      <c r="C216" s="294"/>
      <c r="D216" s="294"/>
      <c r="E216" s="295"/>
      <c r="F216" s="296"/>
      <c r="G216" s="294"/>
      <c r="H216" s="31">
        <f t="shared" si="9"/>
        <v>0</v>
      </c>
      <c r="I216" s="184"/>
      <c r="J216" s="31" t="str">
        <f>IF('Cenas aprēķins'!$E$22="Jā",IFERROR(ROUND(O216/(24*'Vispārīgā informācija'!$D$41)*$J$175,2),""),"")</f>
        <v/>
      </c>
      <c r="K216" s="31" t="str">
        <f>IF('Cenas aprēķins'!$F$22="Jā",IFERROR(ROUND(O216/(24*'Vispārīgā informācija'!$D$41)*$K$175,2),""),"")</f>
        <v/>
      </c>
      <c r="L216" s="31" t="str">
        <f>IF('Cenas aprēķins'!$G$22="Jā",IFERROR(ROUND(O216/'Vispārīgā informācija'!$D$41,2),""),"")</f>
        <v/>
      </c>
      <c r="M216" s="31" t="str">
        <f>IF('Cenas aprēķins'!$H$22="Jā",IFERROR(ROUND(H216/I216/12,2),""),"")</f>
        <v/>
      </c>
      <c r="N216" s="32" t="str">
        <f>IF('Cenas aprēķins'!$I$22="Jā",IFERROR(ROUND(O216/(24*'Vispārīgā informācija'!$D$41)*$N$175,2),""),"")</f>
        <v/>
      </c>
      <c r="O216" s="223" t="str">
        <f t="shared" si="10"/>
        <v/>
      </c>
    </row>
    <row r="217" spans="2:15" ht="15.5" outlineLevel="1" collapsed="1" x14ac:dyDescent="0.35">
      <c r="B217" s="110">
        <v>40</v>
      </c>
      <c r="C217" s="294"/>
      <c r="D217" s="294"/>
      <c r="E217" s="295"/>
      <c r="F217" s="296"/>
      <c r="G217" s="294"/>
      <c r="H217" s="31">
        <f t="shared" si="9"/>
        <v>0</v>
      </c>
      <c r="I217" s="184"/>
      <c r="J217" s="31" t="str">
        <f>IF('Cenas aprēķins'!$E$22="Jā",IFERROR(ROUND(O217/(24*'Vispārīgā informācija'!$D$41)*$J$175,2),""),"")</f>
        <v/>
      </c>
      <c r="K217" s="31" t="str">
        <f>IF('Cenas aprēķins'!$F$22="Jā",IFERROR(ROUND(O217/(24*'Vispārīgā informācija'!$D$41)*$K$175,2),""),"")</f>
        <v/>
      </c>
      <c r="L217" s="31" t="str">
        <f>IF('Cenas aprēķins'!$G$22="Jā",IFERROR(ROUND(O217/'Vispārīgā informācija'!$D$41,2),""),"")</f>
        <v/>
      </c>
      <c r="M217" s="31" t="str">
        <f>IF('Cenas aprēķins'!$H$22="Jā",IFERROR(ROUND(H217/I217/12,2),""),"")</f>
        <v/>
      </c>
      <c r="N217" s="32" t="str">
        <f>IF('Cenas aprēķins'!$I$22="Jā",IFERROR(ROUND(O217/(24*'Vispārīgā informācija'!$D$41)*$N$175,2),""),"")</f>
        <v/>
      </c>
      <c r="O217" s="223" t="str">
        <f t="shared" si="10"/>
        <v/>
      </c>
    </row>
    <row r="218" spans="2:15" ht="15.5" hidden="1" outlineLevel="2" x14ac:dyDescent="0.35">
      <c r="B218" s="110">
        <v>41</v>
      </c>
      <c r="C218" s="294"/>
      <c r="D218" s="294"/>
      <c r="E218" s="295"/>
      <c r="F218" s="296"/>
      <c r="G218" s="294"/>
      <c r="H218" s="31">
        <f t="shared" si="9"/>
        <v>0</v>
      </c>
      <c r="I218" s="184"/>
      <c r="J218" s="31" t="str">
        <f>IF('Cenas aprēķins'!$E$22="Jā",IFERROR(ROUND(O218/(24*'Vispārīgā informācija'!$D$41)*$J$175,2),""),"")</f>
        <v/>
      </c>
      <c r="K218" s="31" t="str">
        <f>IF('Cenas aprēķins'!$F$22="Jā",IFERROR(ROUND(O218/(24*'Vispārīgā informācija'!$D$41)*$K$175,2),""),"")</f>
        <v/>
      </c>
      <c r="L218" s="31" t="str">
        <f>IF('Cenas aprēķins'!$G$22="Jā",IFERROR(ROUND(O218/'Vispārīgā informācija'!$D$41,2),""),"")</f>
        <v/>
      </c>
      <c r="M218" s="31" t="str">
        <f>IF('Cenas aprēķins'!$H$22="Jā",IFERROR(ROUND(H218/I218/12,2),""),"")</f>
        <v/>
      </c>
      <c r="N218" s="32" t="str">
        <f>IF('Cenas aprēķins'!$I$22="Jā",IFERROR(ROUND(O218/(24*'Vispārīgā informācija'!$D$41)*$N$175,2),""),"")</f>
        <v/>
      </c>
      <c r="O218" s="223" t="str">
        <f t="shared" si="10"/>
        <v/>
      </c>
    </row>
    <row r="219" spans="2:15" ht="15.5" hidden="1" outlineLevel="2" x14ac:dyDescent="0.35">
      <c r="B219" s="110">
        <v>42</v>
      </c>
      <c r="C219" s="294"/>
      <c r="D219" s="294"/>
      <c r="E219" s="295"/>
      <c r="F219" s="296"/>
      <c r="G219" s="294"/>
      <c r="H219" s="31">
        <f t="shared" si="9"/>
        <v>0</v>
      </c>
      <c r="I219" s="184"/>
      <c r="J219" s="31" t="str">
        <f>IF('Cenas aprēķins'!$E$22="Jā",IFERROR(ROUND(O219/(24*'Vispārīgā informācija'!$D$41)*$J$175,2),""),"")</f>
        <v/>
      </c>
      <c r="K219" s="31" t="str">
        <f>IF('Cenas aprēķins'!$F$22="Jā",IFERROR(ROUND(O219/(24*'Vispārīgā informācija'!$D$41)*$K$175,2),""),"")</f>
        <v/>
      </c>
      <c r="L219" s="31" t="str">
        <f>IF('Cenas aprēķins'!$G$22="Jā",IFERROR(ROUND(O219/'Vispārīgā informācija'!$D$41,2),""),"")</f>
        <v/>
      </c>
      <c r="M219" s="31" t="str">
        <f>IF('Cenas aprēķins'!$H$22="Jā",IFERROR(ROUND(H219/I219/12,2),""),"")</f>
        <v/>
      </c>
      <c r="N219" s="32" t="str">
        <f>IF('Cenas aprēķins'!$I$22="Jā",IFERROR(ROUND(O219/(24*'Vispārīgā informācija'!$D$41)*$N$175,2),""),"")</f>
        <v/>
      </c>
      <c r="O219" s="223" t="str">
        <f t="shared" si="10"/>
        <v/>
      </c>
    </row>
    <row r="220" spans="2:15" ht="15.5" hidden="1" outlineLevel="2" x14ac:dyDescent="0.35">
      <c r="B220" s="110">
        <v>43</v>
      </c>
      <c r="C220" s="294"/>
      <c r="D220" s="294"/>
      <c r="E220" s="295"/>
      <c r="F220" s="296"/>
      <c r="G220" s="294"/>
      <c r="H220" s="31">
        <f t="shared" si="9"/>
        <v>0</v>
      </c>
      <c r="I220" s="184"/>
      <c r="J220" s="31" t="str">
        <f>IF('Cenas aprēķins'!$E$22="Jā",IFERROR(ROUND(O220/(24*'Vispārīgā informācija'!$D$41)*$J$175,2),""),"")</f>
        <v/>
      </c>
      <c r="K220" s="31" t="str">
        <f>IF('Cenas aprēķins'!$F$22="Jā",IFERROR(ROUND(O220/(24*'Vispārīgā informācija'!$D$41)*$K$175,2),""),"")</f>
        <v/>
      </c>
      <c r="L220" s="31" t="str">
        <f>IF('Cenas aprēķins'!$G$22="Jā",IFERROR(ROUND(O220/'Vispārīgā informācija'!$D$41,2),""),"")</f>
        <v/>
      </c>
      <c r="M220" s="31" t="str">
        <f>IF('Cenas aprēķins'!$H$22="Jā",IFERROR(ROUND(H220/I220/12,2),""),"")</f>
        <v/>
      </c>
      <c r="N220" s="32" t="str">
        <f>IF('Cenas aprēķins'!$I$22="Jā",IFERROR(ROUND(O220/(24*'Vispārīgā informācija'!$D$41)*$N$175,2),""),"")</f>
        <v/>
      </c>
      <c r="O220" s="223" t="str">
        <f t="shared" si="10"/>
        <v/>
      </c>
    </row>
    <row r="221" spans="2:15" ht="15.5" hidden="1" outlineLevel="2" x14ac:dyDescent="0.35">
      <c r="B221" s="110">
        <v>44</v>
      </c>
      <c r="C221" s="294"/>
      <c r="D221" s="294"/>
      <c r="E221" s="295"/>
      <c r="F221" s="296"/>
      <c r="G221" s="294"/>
      <c r="H221" s="31">
        <f t="shared" si="9"/>
        <v>0</v>
      </c>
      <c r="I221" s="184"/>
      <c r="J221" s="31" t="str">
        <f>IF('Cenas aprēķins'!$E$22="Jā",IFERROR(ROUND(O221/(24*'Vispārīgā informācija'!$D$41)*$J$175,2),""),"")</f>
        <v/>
      </c>
      <c r="K221" s="31" t="str">
        <f>IF('Cenas aprēķins'!$F$22="Jā",IFERROR(ROUND(O221/(24*'Vispārīgā informācija'!$D$41)*$K$175,2),""),"")</f>
        <v/>
      </c>
      <c r="L221" s="31" t="str">
        <f>IF('Cenas aprēķins'!$G$22="Jā",IFERROR(ROUND(O221/'Vispārīgā informācija'!$D$41,2),""),"")</f>
        <v/>
      </c>
      <c r="M221" s="31" t="str">
        <f>IF('Cenas aprēķins'!$H$22="Jā",IFERROR(ROUND(H221/I221/12,2),""),"")</f>
        <v/>
      </c>
      <c r="N221" s="32" t="str">
        <f>IF('Cenas aprēķins'!$I$22="Jā",IFERROR(ROUND(O221/(24*'Vispārīgā informācija'!$D$41)*$N$175,2),""),"")</f>
        <v/>
      </c>
      <c r="O221" s="223" t="str">
        <f t="shared" si="10"/>
        <v/>
      </c>
    </row>
    <row r="222" spans="2:15" ht="15.5" hidden="1" outlineLevel="2" x14ac:dyDescent="0.35">
      <c r="B222" s="110">
        <v>45</v>
      </c>
      <c r="C222" s="294"/>
      <c r="D222" s="294"/>
      <c r="E222" s="295"/>
      <c r="F222" s="296"/>
      <c r="G222" s="294"/>
      <c r="H222" s="31">
        <f t="shared" si="9"/>
        <v>0</v>
      </c>
      <c r="I222" s="184"/>
      <c r="J222" s="31" t="str">
        <f>IF('Cenas aprēķins'!$E$22="Jā",IFERROR(ROUND(O222/(24*'Vispārīgā informācija'!$D$41)*$J$175,2),""),"")</f>
        <v/>
      </c>
      <c r="K222" s="31" t="str">
        <f>IF('Cenas aprēķins'!$F$22="Jā",IFERROR(ROUND(O222/(24*'Vispārīgā informācija'!$D$41)*$K$175,2),""),"")</f>
        <v/>
      </c>
      <c r="L222" s="31" t="str">
        <f>IF('Cenas aprēķins'!$G$22="Jā",IFERROR(ROUND(O222/'Vispārīgā informācija'!$D$41,2),""),"")</f>
        <v/>
      </c>
      <c r="M222" s="31" t="str">
        <f>IF('Cenas aprēķins'!$H$22="Jā",IFERROR(ROUND(H222/I222/12,2),""),"")</f>
        <v/>
      </c>
      <c r="N222" s="32" t="str">
        <f>IF('Cenas aprēķins'!$I$22="Jā",IFERROR(ROUND(O222/(24*'Vispārīgā informācija'!$D$41)*$N$175,2),""),"")</f>
        <v/>
      </c>
      <c r="O222" s="223" t="str">
        <f t="shared" si="10"/>
        <v/>
      </c>
    </row>
    <row r="223" spans="2:15" ht="15.5" hidden="1" outlineLevel="2" x14ac:dyDescent="0.35">
      <c r="B223" s="110">
        <v>46</v>
      </c>
      <c r="C223" s="294"/>
      <c r="D223" s="294"/>
      <c r="E223" s="295"/>
      <c r="F223" s="296"/>
      <c r="G223" s="294"/>
      <c r="H223" s="31">
        <f t="shared" si="9"/>
        <v>0</v>
      </c>
      <c r="I223" s="184"/>
      <c r="J223" s="31" t="str">
        <f>IF('Cenas aprēķins'!$E$22="Jā",IFERROR(ROUND(O223/(24*'Vispārīgā informācija'!$D$41)*$J$175,2),""),"")</f>
        <v/>
      </c>
      <c r="K223" s="31" t="str">
        <f>IF('Cenas aprēķins'!$F$22="Jā",IFERROR(ROUND(O223/(24*'Vispārīgā informācija'!$D$41)*$K$175,2),""),"")</f>
        <v/>
      </c>
      <c r="L223" s="31" t="str">
        <f>IF('Cenas aprēķins'!$G$22="Jā",IFERROR(ROUND(O223/'Vispārīgā informācija'!$D$41,2),""),"")</f>
        <v/>
      </c>
      <c r="M223" s="31" t="str">
        <f>IF('Cenas aprēķins'!$H$22="Jā",IFERROR(ROUND(H223/I223/12,2),""),"")</f>
        <v/>
      </c>
      <c r="N223" s="32" t="str">
        <f>IF('Cenas aprēķins'!$I$22="Jā",IFERROR(ROUND(O223/(24*'Vispārīgā informācija'!$D$41)*$N$175,2),""),"")</f>
        <v/>
      </c>
      <c r="O223" s="223" t="str">
        <f t="shared" si="10"/>
        <v/>
      </c>
    </row>
    <row r="224" spans="2:15" ht="15.5" hidden="1" outlineLevel="2" x14ac:dyDescent="0.35">
      <c r="B224" s="110">
        <v>47</v>
      </c>
      <c r="C224" s="294"/>
      <c r="D224" s="294"/>
      <c r="E224" s="295"/>
      <c r="F224" s="296"/>
      <c r="G224" s="294"/>
      <c r="H224" s="31">
        <f t="shared" si="9"/>
        <v>0</v>
      </c>
      <c r="I224" s="184"/>
      <c r="J224" s="31" t="str">
        <f>IF('Cenas aprēķins'!$E$22="Jā",IFERROR(ROUND(O224/(24*'Vispārīgā informācija'!$D$41)*$J$175,2),""),"")</f>
        <v/>
      </c>
      <c r="K224" s="31" t="str">
        <f>IF('Cenas aprēķins'!$F$22="Jā",IFERROR(ROUND(O224/(24*'Vispārīgā informācija'!$D$41)*$K$175,2),""),"")</f>
        <v/>
      </c>
      <c r="L224" s="31" t="str">
        <f>IF('Cenas aprēķins'!$G$22="Jā",IFERROR(ROUND(O224/'Vispārīgā informācija'!$D$41,2),""),"")</f>
        <v/>
      </c>
      <c r="M224" s="31" t="str">
        <f>IF('Cenas aprēķins'!$H$22="Jā",IFERROR(ROUND(H224/I224/12,2),""),"")</f>
        <v/>
      </c>
      <c r="N224" s="32" t="str">
        <f>IF('Cenas aprēķins'!$I$22="Jā",IFERROR(ROUND(O224/(24*'Vispārīgā informācija'!$D$41)*$N$175,2),""),"")</f>
        <v/>
      </c>
      <c r="O224" s="223" t="str">
        <f t="shared" si="10"/>
        <v/>
      </c>
    </row>
    <row r="225" spans="2:15" ht="15.5" hidden="1" outlineLevel="2" x14ac:dyDescent="0.35">
      <c r="B225" s="110">
        <v>48</v>
      </c>
      <c r="C225" s="294"/>
      <c r="D225" s="294"/>
      <c r="E225" s="295"/>
      <c r="F225" s="296"/>
      <c r="G225" s="294"/>
      <c r="H225" s="31">
        <f t="shared" si="9"/>
        <v>0</v>
      </c>
      <c r="I225" s="184"/>
      <c r="J225" s="31" t="str">
        <f>IF('Cenas aprēķins'!$E$22="Jā",IFERROR(ROUND(O225/(24*'Vispārīgā informācija'!$D$41)*$J$175,2),""),"")</f>
        <v/>
      </c>
      <c r="K225" s="31" t="str">
        <f>IF('Cenas aprēķins'!$F$22="Jā",IFERROR(ROUND(O225/(24*'Vispārīgā informācija'!$D$41)*$K$175,2),""),"")</f>
        <v/>
      </c>
      <c r="L225" s="31" t="str">
        <f>IF('Cenas aprēķins'!$G$22="Jā",IFERROR(ROUND(O225/'Vispārīgā informācija'!$D$41,2),""),"")</f>
        <v/>
      </c>
      <c r="M225" s="31" t="str">
        <f>IF('Cenas aprēķins'!$H$22="Jā",IFERROR(ROUND(H225/I225/12,2),""),"")</f>
        <v/>
      </c>
      <c r="N225" s="32" t="str">
        <f>IF('Cenas aprēķins'!$I$22="Jā",IFERROR(ROUND(O225/(24*'Vispārīgā informācija'!$D$41)*$N$175,2),""),"")</f>
        <v/>
      </c>
      <c r="O225" s="223" t="str">
        <f t="shared" si="10"/>
        <v/>
      </c>
    </row>
    <row r="226" spans="2:15" ht="15.5" hidden="1" outlineLevel="2" x14ac:dyDescent="0.35">
      <c r="B226" s="110">
        <v>49</v>
      </c>
      <c r="C226" s="294"/>
      <c r="D226" s="294"/>
      <c r="E226" s="295"/>
      <c r="F226" s="296"/>
      <c r="G226" s="294"/>
      <c r="H226" s="31">
        <f t="shared" si="9"/>
        <v>0</v>
      </c>
      <c r="I226" s="184"/>
      <c r="J226" s="31" t="str">
        <f>IF('Cenas aprēķins'!$E$22="Jā",IFERROR(ROUND(O226/(24*'Vispārīgā informācija'!$D$41)*$J$175,2),""),"")</f>
        <v/>
      </c>
      <c r="K226" s="31" t="str">
        <f>IF('Cenas aprēķins'!$F$22="Jā",IFERROR(ROUND(O226/(24*'Vispārīgā informācija'!$D$41)*$K$175,2),""),"")</f>
        <v/>
      </c>
      <c r="L226" s="31" t="str">
        <f>IF('Cenas aprēķins'!$G$22="Jā",IFERROR(ROUND(O226/'Vispārīgā informācija'!$D$41,2),""),"")</f>
        <v/>
      </c>
      <c r="M226" s="31" t="str">
        <f>IF('Cenas aprēķins'!$H$22="Jā",IFERROR(ROUND(H226/I226/12,2),""),"")</f>
        <v/>
      </c>
      <c r="N226" s="32" t="str">
        <f>IF('Cenas aprēķins'!$I$22="Jā",IFERROR(ROUND(O226/(24*'Vispārīgā informācija'!$D$41)*$N$175,2),""),"")</f>
        <v/>
      </c>
      <c r="O226" s="223" t="str">
        <f t="shared" si="10"/>
        <v/>
      </c>
    </row>
    <row r="227" spans="2:15" ht="15.5" outlineLevel="1" collapsed="1" x14ac:dyDescent="0.35">
      <c r="B227" s="110">
        <v>50</v>
      </c>
      <c r="C227" s="294"/>
      <c r="D227" s="294"/>
      <c r="E227" s="295"/>
      <c r="F227" s="296"/>
      <c r="G227" s="294"/>
      <c r="H227" s="31">
        <f t="shared" si="9"/>
        <v>0</v>
      </c>
      <c r="I227" s="184"/>
      <c r="J227" s="31" t="str">
        <f>IF('Cenas aprēķins'!$E$22="Jā",IFERROR(ROUND(O227/(24*'Vispārīgā informācija'!$D$41)*$J$175,2),""),"")</f>
        <v/>
      </c>
      <c r="K227" s="31" t="str">
        <f>IF('Cenas aprēķins'!$F$22="Jā",IFERROR(ROUND(O227/(24*'Vispārīgā informācija'!$D$41)*$K$175,2),""),"")</f>
        <v/>
      </c>
      <c r="L227" s="31" t="str">
        <f>IF('Cenas aprēķins'!$G$22="Jā",IFERROR(ROUND(O227/'Vispārīgā informācija'!$D$41,2),""),"")</f>
        <v/>
      </c>
      <c r="M227" s="31" t="str">
        <f>IF('Cenas aprēķins'!$H$22="Jā",IFERROR(ROUND(H227/I227/12,2),""),"")</f>
        <v/>
      </c>
      <c r="N227" s="32" t="str">
        <f>IF('Cenas aprēķins'!$I$22="Jā",IFERROR(ROUND(O227/(24*'Vispārīgā informācija'!$D$41)*$N$175,2),""),"")</f>
        <v/>
      </c>
      <c r="O227" s="223" t="str">
        <f t="shared" si="10"/>
        <v/>
      </c>
    </row>
    <row r="228" spans="2:15" ht="15.5" hidden="1" outlineLevel="2" x14ac:dyDescent="0.35">
      <c r="B228" s="110">
        <v>51</v>
      </c>
      <c r="C228" s="294"/>
      <c r="D228" s="294"/>
      <c r="E228" s="295"/>
      <c r="F228" s="296"/>
      <c r="G228" s="294"/>
      <c r="H228" s="31">
        <f t="shared" si="9"/>
        <v>0</v>
      </c>
      <c r="I228" s="184"/>
      <c r="J228" s="31" t="str">
        <f>IF('Cenas aprēķins'!$E$22="Jā",IFERROR(ROUND(O228/(24*'Vispārīgā informācija'!$D$41)*$J$175,2),""),"")</f>
        <v/>
      </c>
      <c r="K228" s="31" t="str">
        <f>IF('Cenas aprēķins'!$F$22="Jā",IFERROR(ROUND(O228/(24*'Vispārīgā informācija'!$D$41)*$K$175,2),""),"")</f>
        <v/>
      </c>
      <c r="L228" s="31" t="str">
        <f>IF('Cenas aprēķins'!$G$22="Jā",IFERROR(ROUND(O228/'Vispārīgā informācija'!$D$41,2),""),"")</f>
        <v/>
      </c>
      <c r="M228" s="31" t="str">
        <f>IF('Cenas aprēķins'!$H$22="Jā",IFERROR(ROUND(H228/I228/12,2),""),"")</f>
        <v/>
      </c>
      <c r="N228" s="32" t="str">
        <f>IF('Cenas aprēķins'!$I$22="Jā",IFERROR(ROUND(O228/(24*'Vispārīgā informācija'!$D$41)*$N$175,2),""),"")</f>
        <v/>
      </c>
      <c r="O228" s="223" t="str">
        <f t="shared" si="10"/>
        <v/>
      </c>
    </row>
    <row r="229" spans="2:15" ht="15.5" hidden="1" outlineLevel="2" x14ac:dyDescent="0.35">
      <c r="B229" s="110">
        <v>52</v>
      </c>
      <c r="C229" s="294"/>
      <c r="D229" s="294"/>
      <c r="E229" s="295"/>
      <c r="F229" s="296"/>
      <c r="G229" s="294"/>
      <c r="H229" s="31">
        <f t="shared" si="9"/>
        <v>0</v>
      </c>
      <c r="I229" s="184"/>
      <c r="J229" s="31" t="str">
        <f>IF('Cenas aprēķins'!$E$22="Jā",IFERROR(ROUND(O229/(24*'Vispārīgā informācija'!$D$41)*$J$175,2),""),"")</f>
        <v/>
      </c>
      <c r="K229" s="31" t="str">
        <f>IF('Cenas aprēķins'!$F$22="Jā",IFERROR(ROUND(O229/(24*'Vispārīgā informācija'!$D$41)*$K$175,2),""),"")</f>
        <v/>
      </c>
      <c r="L229" s="31" t="str">
        <f>IF('Cenas aprēķins'!$G$22="Jā",IFERROR(ROUND(O229/'Vispārīgā informācija'!$D$41,2),""),"")</f>
        <v/>
      </c>
      <c r="M229" s="31" t="str">
        <f>IF('Cenas aprēķins'!$H$22="Jā",IFERROR(ROUND(H229/I229/12,2),""),"")</f>
        <v/>
      </c>
      <c r="N229" s="32" t="str">
        <f>IF('Cenas aprēķins'!$I$22="Jā",IFERROR(ROUND(O229/(24*'Vispārīgā informācija'!$D$41)*$N$175,2),""),"")</f>
        <v/>
      </c>
      <c r="O229" s="223" t="str">
        <f t="shared" si="10"/>
        <v/>
      </c>
    </row>
    <row r="230" spans="2:15" ht="15.5" hidden="1" outlineLevel="2" x14ac:dyDescent="0.35">
      <c r="B230" s="110">
        <v>53</v>
      </c>
      <c r="C230" s="294"/>
      <c r="D230" s="294"/>
      <c r="E230" s="295"/>
      <c r="F230" s="296"/>
      <c r="G230" s="294"/>
      <c r="H230" s="31">
        <f t="shared" si="9"/>
        <v>0</v>
      </c>
      <c r="I230" s="184"/>
      <c r="J230" s="31" t="str">
        <f>IF('Cenas aprēķins'!$E$22="Jā",IFERROR(ROUND(O230/(24*'Vispārīgā informācija'!$D$41)*$J$175,2),""),"")</f>
        <v/>
      </c>
      <c r="K230" s="31" t="str">
        <f>IF('Cenas aprēķins'!$F$22="Jā",IFERROR(ROUND(O230/(24*'Vispārīgā informācija'!$D$41)*$K$175,2),""),"")</f>
        <v/>
      </c>
      <c r="L230" s="31" t="str">
        <f>IF('Cenas aprēķins'!$G$22="Jā",IFERROR(ROUND(O230/'Vispārīgā informācija'!$D$41,2),""),"")</f>
        <v/>
      </c>
      <c r="M230" s="31" t="str">
        <f>IF('Cenas aprēķins'!$H$22="Jā",IFERROR(ROUND(H230/I230/12,2),""),"")</f>
        <v/>
      </c>
      <c r="N230" s="32" t="str">
        <f>IF('Cenas aprēķins'!$I$22="Jā",IFERROR(ROUND(O230/(24*'Vispārīgā informācija'!$D$41)*$N$175,2),""),"")</f>
        <v/>
      </c>
      <c r="O230" s="223" t="str">
        <f t="shared" si="10"/>
        <v/>
      </c>
    </row>
    <row r="231" spans="2:15" ht="15.5" hidden="1" outlineLevel="2" x14ac:dyDescent="0.35">
      <c r="B231" s="110">
        <v>54</v>
      </c>
      <c r="C231" s="294"/>
      <c r="D231" s="294"/>
      <c r="E231" s="295"/>
      <c r="F231" s="296"/>
      <c r="G231" s="294"/>
      <c r="H231" s="31">
        <f t="shared" si="9"/>
        <v>0</v>
      </c>
      <c r="I231" s="184"/>
      <c r="J231" s="31" t="str">
        <f>IF('Cenas aprēķins'!$E$22="Jā",IFERROR(ROUND(O231/(24*'Vispārīgā informācija'!$D$41)*$J$175,2),""),"")</f>
        <v/>
      </c>
      <c r="K231" s="31" t="str">
        <f>IF('Cenas aprēķins'!$F$22="Jā",IFERROR(ROUND(O231/(24*'Vispārīgā informācija'!$D$41)*$K$175,2),""),"")</f>
        <v/>
      </c>
      <c r="L231" s="31" t="str">
        <f>IF('Cenas aprēķins'!$G$22="Jā",IFERROR(ROUND(O231/'Vispārīgā informācija'!$D$41,2),""),"")</f>
        <v/>
      </c>
      <c r="M231" s="31" t="str">
        <f>IF('Cenas aprēķins'!$H$22="Jā",IFERROR(ROUND(H231/I231/12,2),""),"")</f>
        <v/>
      </c>
      <c r="N231" s="32" t="str">
        <f>IF('Cenas aprēķins'!$I$22="Jā",IFERROR(ROUND(O231/(24*'Vispārīgā informācija'!$D$41)*$N$175,2),""),"")</f>
        <v/>
      </c>
      <c r="O231" s="223" t="str">
        <f t="shared" si="10"/>
        <v/>
      </c>
    </row>
    <row r="232" spans="2:15" ht="15.5" hidden="1" outlineLevel="2" x14ac:dyDescent="0.35">
      <c r="B232" s="110">
        <v>55</v>
      </c>
      <c r="C232" s="294"/>
      <c r="D232" s="294"/>
      <c r="E232" s="295"/>
      <c r="F232" s="296"/>
      <c r="G232" s="294"/>
      <c r="H232" s="31">
        <f t="shared" si="9"/>
        <v>0</v>
      </c>
      <c r="I232" s="184"/>
      <c r="J232" s="31" t="str">
        <f>IF('Cenas aprēķins'!$E$22="Jā",IFERROR(ROUND(O232/(24*'Vispārīgā informācija'!$D$41)*$J$175,2),""),"")</f>
        <v/>
      </c>
      <c r="K232" s="31" t="str">
        <f>IF('Cenas aprēķins'!$F$22="Jā",IFERROR(ROUND(O232/(24*'Vispārīgā informācija'!$D$41)*$K$175,2),""),"")</f>
        <v/>
      </c>
      <c r="L232" s="31" t="str">
        <f>IF('Cenas aprēķins'!$G$22="Jā",IFERROR(ROUND(O232/'Vispārīgā informācija'!$D$41,2),""),"")</f>
        <v/>
      </c>
      <c r="M232" s="31" t="str">
        <f>IF('Cenas aprēķins'!$H$22="Jā",IFERROR(ROUND(H232/I232/12,2),""),"")</f>
        <v/>
      </c>
      <c r="N232" s="32" t="str">
        <f>IF('Cenas aprēķins'!$I$22="Jā",IFERROR(ROUND(O232/(24*'Vispārīgā informācija'!$D$41)*$N$175,2),""),"")</f>
        <v/>
      </c>
      <c r="O232" s="223" t="str">
        <f t="shared" si="10"/>
        <v/>
      </c>
    </row>
    <row r="233" spans="2:15" ht="15.5" hidden="1" outlineLevel="2" x14ac:dyDescent="0.35">
      <c r="B233" s="110">
        <v>56</v>
      </c>
      <c r="C233" s="294"/>
      <c r="D233" s="294"/>
      <c r="E233" s="295"/>
      <c r="F233" s="296"/>
      <c r="G233" s="294"/>
      <c r="H233" s="31">
        <f t="shared" si="9"/>
        <v>0</v>
      </c>
      <c r="I233" s="184"/>
      <c r="J233" s="31" t="str">
        <f>IF('Cenas aprēķins'!$E$22="Jā",IFERROR(ROUND(O233/(24*'Vispārīgā informācija'!$D$41)*$J$175,2),""),"")</f>
        <v/>
      </c>
      <c r="K233" s="31" t="str">
        <f>IF('Cenas aprēķins'!$F$22="Jā",IFERROR(ROUND(O233/(24*'Vispārīgā informācija'!$D$41)*$K$175,2),""),"")</f>
        <v/>
      </c>
      <c r="L233" s="31" t="str">
        <f>IF('Cenas aprēķins'!$G$22="Jā",IFERROR(ROUND(O233/'Vispārīgā informācija'!$D$41,2),""),"")</f>
        <v/>
      </c>
      <c r="M233" s="31" t="str">
        <f>IF('Cenas aprēķins'!$H$22="Jā",IFERROR(ROUND(H233/I233/12,2),""),"")</f>
        <v/>
      </c>
      <c r="N233" s="32" t="str">
        <f>IF('Cenas aprēķins'!$I$22="Jā",IFERROR(ROUND(O233/(24*'Vispārīgā informācija'!$D$41)*$N$175,2),""),"")</f>
        <v/>
      </c>
      <c r="O233" s="223" t="str">
        <f t="shared" si="10"/>
        <v/>
      </c>
    </row>
    <row r="234" spans="2:15" ht="15.5" hidden="1" outlineLevel="2" x14ac:dyDescent="0.35">
      <c r="B234" s="110">
        <v>57</v>
      </c>
      <c r="C234" s="294"/>
      <c r="D234" s="294"/>
      <c r="E234" s="295"/>
      <c r="F234" s="296"/>
      <c r="G234" s="294"/>
      <c r="H234" s="31">
        <f t="shared" si="9"/>
        <v>0</v>
      </c>
      <c r="I234" s="184"/>
      <c r="J234" s="31" t="str">
        <f>IF('Cenas aprēķins'!$E$22="Jā",IFERROR(ROUND(O234/(24*'Vispārīgā informācija'!$D$41)*$J$175,2),""),"")</f>
        <v/>
      </c>
      <c r="K234" s="31" t="str">
        <f>IF('Cenas aprēķins'!$F$22="Jā",IFERROR(ROUND(O234/(24*'Vispārīgā informācija'!$D$41)*$K$175,2),""),"")</f>
        <v/>
      </c>
      <c r="L234" s="31" t="str">
        <f>IF('Cenas aprēķins'!$G$22="Jā",IFERROR(ROUND(O234/'Vispārīgā informācija'!$D$41,2),""),"")</f>
        <v/>
      </c>
      <c r="M234" s="31" t="str">
        <f>IF('Cenas aprēķins'!$H$22="Jā",IFERROR(ROUND(H234/I234/12,2),""),"")</f>
        <v/>
      </c>
      <c r="N234" s="32" t="str">
        <f>IF('Cenas aprēķins'!$I$22="Jā",IFERROR(ROUND(O234/(24*'Vispārīgā informācija'!$D$41)*$N$175,2),""),"")</f>
        <v/>
      </c>
      <c r="O234" s="223" t="str">
        <f t="shared" si="10"/>
        <v/>
      </c>
    </row>
    <row r="235" spans="2:15" ht="15.5" hidden="1" outlineLevel="2" x14ac:dyDescent="0.35">
      <c r="B235" s="110">
        <v>58</v>
      </c>
      <c r="C235" s="294"/>
      <c r="D235" s="294"/>
      <c r="E235" s="295"/>
      <c r="F235" s="296"/>
      <c r="G235" s="294"/>
      <c r="H235" s="31">
        <f t="shared" si="9"/>
        <v>0</v>
      </c>
      <c r="I235" s="184"/>
      <c r="J235" s="31" t="str">
        <f>IF('Cenas aprēķins'!$E$22="Jā",IFERROR(ROUND(O235/(24*'Vispārīgā informācija'!$D$41)*$J$175,2),""),"")</f>
        <v/>
      </c>
      <c r="K235" s="31" t="str">
        <f>IF('Cenas aprēķins'!$F$22="Jā",IFERROR(ROUND(O235/(24*'Vispārīgā informācija'!$D$41)*$K$175,2),""),"")</f>
        <v/>
      </c>
      <c r="L235" s="31" t="str">
        <f>IF('Cenas aprēķins'!$G$22="Jā",IFERROR(ROUND(O235/'Vispārīgā informācija'!$D$41,2),""),"")</f>
        <v/>
      </c>
      <c r="M235" s="31" t="str">
        <f>IF('Cenas aprēķins'!$H$22="Jā",IFERROR(ROUND(H235/I235/12,2),""),"")</f>
        <v/>
      </c>
      <c r="N235" s="32" t="str">
        <f>IF('Cenas aprēķins'!$I$22="Jā",IFERROR(ROUND(O235/(24*'Vispārīgā informācija'!$D$41)*$N$175,2),""),"")</f>
        <v/>
      </c>
      <c r="O235" s="223" t="str">
        <f t="shared" si="10"/>
        <v/>
      </c>
    </row>
    <row r="236" spans="2:15" ht="15.5" hidden="1" outlineLevel="2" x14ac:dyDescent="0.35">
      <c r="B236" s="110">
        <v>59</v>
      </c>
      <c r="C236" s="294"/>
      <c r="D236" s="294"/>
      <c r="E236" s="295"/>
      <c r="F236" s="296"/>
      <c r="G236" s="294"/>
      <c r="H236" s="31">
        <f t="shared" si="9"/>
        <v>0</v>
      </c>
      <c r="I236" s="184"/>
      <c r="J236" s="31" t="str">
        <f>IF('Cenas aprēķins'!$E$22="Jā",IFERROR(ROUND(O236/(24*'Vispārīgā informācija'!$D$41)*$J$175,2),""),"")</f>
        <v/>
      </c>
      <c r="K236" s="31" t="str">
        <f>IF('Cenas aprēķins'!$F$22="Jā",IFERROR(ROUND(O236/(24*'Vispārīgā informācija'!$D$41)*$K$175,2),""),"")</f>
        <v/>
      </c>
      <c r="L236" s="31" t="str">
        <f>IF('Cenas aprēķins'!$G$22="Jā",IFERROR(ROUND(O236/'Vispārīgā informācija'!$D$41,2),""),"")</f>
        <v/>
      </c>
      <c r="M236" s="31" t="str">
        <f>IF('Cenas aprēķins'!$H$22="Jā",IFERROR(ROUND(H236/I236/12,2),""),"")</f>
        <v/>
      </c>
      <c r="N236" s="32" t="str">
        <f>IF('Cenas aprēķins'!$I$22="Jā",IFERROR(ROUND(O236/(24*'Vispārīgā informācija'!$D$41)*$N$175,2),""),"")</f>
        <v/>
      </c>
      <c r="O236" s="223" t="str">
        <f t="shared" si="10"/>
        <v/>
      </c>
    </row>
    <row r="237" spans="2:15" ht="15.5" outlineLevel="1" collapsed="1" x14ac:dyDescent="0.35">
      <c r="B237" s="110">
        <v>60</v>
      </c>
      <c r="C237" s="294"/>
      <c r="D237" s="294"/>
      <c r="E237" s="295"/>
      <c r="F237" s="296"/>
      <c r="G237" s="294"/>
      <c r="H237" s="31">
        <f t="shared" si="9"/>
        <v>0</v>
      </c>
      <c r="I237" s="184"/>
      <c r="J237" s="31" t="str">
        <f>IF('Cenas aprēķins'!$E$22="Jā",IFERROR(ROUND(O237/(24*'Vispārīgā informācija'!$D$41)*$J$175,2),""),"")</f>
        <v/>
      </c>
      <c r="K237" s="31" t="str">
        <f>IF('Cenas aprēķins'!$F$22="Jā",IFERROR(ROUND(O237/(24*'Vispārīgā informācija'!$D$41)*$K$175,2),""),"")</f>
        <v/>
      </c>
      <c r="L237" s="31" t="str">
        <f>IF('Cenas aprēķins'!$G$22="Jā",IFERROR(ROUND(O237/'Vispārīgā informācija'!$D$41,2),""),"")</f>
        <v/>
      </c>
      <c r="M237" s="31" t="str">
        <f>IF('Cenas aprēķins'!$H$22="Jā",IFERROR(ROUND(H237/I237/12,2),""),"")</f>
        <v/>
      </c>
      <c r="N237" s="32" t="str">
        <f>IF('Cenas aprēķins'!$I$22="Jā",IFERROR(ROUND(O237/(24*'Vispārīgā informācija'!$D$41)*$N$175,2),""),"")</f>
        <v/>
      </c>
      <c r="O237" s="223" t="str">
        <f t="shared" si="10"/>
        <v/>
      </c>
    </row>
    <row r="238" spans="2:15" ht="15.5" hidden="1" outlineLevel="2" x14ac:dyDescent="0.35">
      <c r="B238" s="110">
        <v>61</v>
      </c>
      <c r="C238" s="294"/>
      <c r="D238" s="294"/>
      <c r="E238" s="295"/>
      <c r="F238" s="296"/>
      <c r="G238" s="294"/>
      <c r="H238" s="31">
        <f t="shared" si="9"/>
        <v>0</v>
      </c>
      <c r="I238" s="184"/>
      <c r="J238" s="31" t="str">
        <f>IF('Cenas aprēķins'!$E$22="Jā",IFERROR(ROUND(O238/(24*'Vispārīgā informācija'!$D$41)*$J$175,2),""),"")</f>
        <v/>
      </c>
      <c r="K238" s="31" t="str">
        <f>IF('Cenas aprēķins'!$F$22="Jā",IFERROR(ROUND(O238/(24*'Vispārīgā informācija'!$D$41)*$K$175,2),""),"")</f>
        <v/>
      </c>
      <c r="L238" s="31" t="str">
        <f>IF('Cenas aprēķins'!$G$22="Jā",IFERROR(ROUND(O238/'Vispārīgā informācija'!$D$41,2),""),"")</f>
        <v/>
      </c>
      <c r="M238" s="31" t="str">
        <f>IF('Cenas aprēķins'!$H$22="Jā",IFERROR(ROUND(H238/I238/12,2),""),"")</f>
        <v/>
      </c>
      <c r="N238" s="32" t="str">
        <f>IF('Cenas aprēķins'!$I$22="Jā",IFERROR(ROUND(O238/(24*'Vispārīgā informācija'!$D$41)*$N$175,2),""),"")</f>
        <v/>
      </c>
      <c r="O238" s="223" t="str">
        <f t="shared" si="10"/>
        <v/>
      </c>
    </row>
    <row r="239" spans="2:15" ht="15.5" hidden="1" outlineLevel="2" x14ac:dyDescent="0.35">
      <c r="B239" s="110">
        <v>62</v>
      </c>
      <c r="C239" s="294"/>
      <c r="D239" s="294"/>
      <c r="E239" s="295"/>
      <c r="F239" s="296"/>
      <c r="G239" s="294"/>
      <c r="H239" s="31">
        <f t="shared" si="9"/>
        <v>0</v>
      </c>
      <c r="I239" s="184"/>
      <c r="J239" s="31" t="str">
        <f>IF('Cenas aprēķins'!$E$22="Jā",IFERROR(ROUND(O239/(24*'Vispārīgā informācija'!$D$41)*$J$175,2),""),"")</f>
        <v/>
      </c>
      <c r="K239" s="31" t="str">
        <f>IF('Cenas aprēķins'!$F$22="Jā",IFERROR(ROUND(O239/(24*'Vispārīgā informācija'!$D$41)*$K$175,2),""),"")</f>
        <v/>
      </c>
      <c r="L239" s="31" t="str">
        <f>IF('Cenas aprēķins'!$G$22="Jā",IFERROR(ROUND(O239/'Vispārīgā informācija'!$D$41,2),""),"")</f>
        <v/>
      </c>
      <c r="M239" s="31" t="str">
        <f>IF('Cenas aprēķins'!$H$22="Jā",IFERROR(ROUND(H239/I239/12,2),""),"")</f>
        <v/>
      </c>
      <c r="N239" s="32" t="str">
        <f>IF('Cenas aprēķins'!$I$22="Jā",IFERROR(ROUND(O239/(24*'Vispārīgā informācija'!$D$41)*$N$175,2),""),"")</f>
        <v/>
      </c>
      <c r="O239" s="223" t="str">
        <f t="shared" si="10"/>
        <v/>
      </c>
    </row>
    <row r="240" spans="2:15" ht="15.5" hidden="1" outlineLevel="2" x14ac:dyDescent="0.35">
      <c r="B240" s="110">
        <v>63</v>
      </c>
      <c r="C240" s="294"/>
      <c r="D240" s="294"/>
      <c r="E240" s="295"/>
      <c r="F240" s="296"/>
      <c r="G240" s="294"/>
      <c r="H240" s="31">
        <f t="shared" si="9"/>
        <v>0</v>
      </c>
      <c r="I240" s="184"/>
      <c r="J240" s="31" t="str">
        <f>IF('Cenas aprēķins'!$E$22="Jā",IFERROR(ROUND(O240/(24*'Vispārīgā informācija'!$D$41)*$J$175,2),""),"")</f>
        <v/>
      </c>
      <c r="K240" s="31" t="str">
        <f>IF('Cenas aprēķins'!$F$22="Jā",IFERROR(ROUND(O240/(24*'Vispārīgā informācija'!$D$41)*$K$175,2),""),"")</f>
        <v/>
      </c>
      <c r="L240" s="31" t="str">
        <f>IF('Cenas aprēķins'!$G$22="Jā",IFERROR(ROUND(O240/'Vispārīgā informācija'!$D$41,2),""),"")</f>
        <v/>
      </c>
      <c r="M240" s="31" t="str">
        <f>IF('Cenas aprēķins'!$H$22="Jā",IFERROR(ROUND(H240/I240/12,2),""),"")</f>
        <v/>
      </c>
      <c r="N240" s="32" t="str">
        <f>IF('Cenas aprēķins'!$I$22="Jā",IFERROR(ROUND(O240/(24*'Vispārīgā informācija'!$D$41)*$N$175,2),""),"")</f>
        <v/>
      </c>
      <c r="O240" s="223" t="str">
        <f t="shared" si="10"/>
        <v/>
      </c>
    </row>
    <row r="241" spans="2:15" ht="15.5" hidden="1" outlineLevel="2" x14ac:dyDescent="0.35">
      <c r="B241" s="110">
        <v>64</v>
      </c>
      <c r="C241" s="294"/>
      <c r="D241" s="294"/>
      <c r="E241" s="295"/>
      <c r="F241" s="296"/>
      <c r="G241" s="294"/>
      <c r="H241" s="31">
        <f t="shared" si="9"/>
        <v>0</v>
      </c>
      <c r="I241" s="184"/>
      <c r="J241" s="31" t="str">
        <f>IF('Cenas aprēķins'!$E$22="Jā",IFERROR(ROUND(O241/(24*'Vispārīgā informācija'!$D$41)*$J$175,2),""),"")</f>
        <v/>
      </c>
      <c r="K241" s="31" t="str">
        <f>IF('Cenas aprēķins'!$F$22="Jā",IFERROR(ROUND(O241/(24*'Vispārīgā informācija'!$D$41)*$K$175,2),""),"")</f>
        <v/>
      </c>
      <c r="L241" s="31" t="str">
        <f>IF('Cenas aprēķins'!$G$22="Jā",IFERROR(ROUND(O241/'Vispārīgā informācija'!$D$41,2),""),"")</f>
        <v/>
      </c>
      <c r="M241" s="31" t="str">
        <f>IF('Cenas aprēķins'!$H$22="Jā",IFERROR(ROUND(H241/I241/12,2),""),"")</f>
        <v/>
      </c>
      <c r="N241" s="32" t="str">
        <f>IF('Cenas aprēķins'!$I$22="Jā",IFERROR(ROUND(O241/(24*'Vispārīgā informācija'!$D$41)*$N$175,2),""),"")</f>
        <v/>
      </c>
      <c r="O241" s="223" t="str">
        <f t="shared" si="10"/>
        <v/>
      </c>
    </row>
    <row r="242" spans="2:15" ht="15.5" hidden="1" outlineLevel="2" x14ac:dyDescent="0.35">
      <c r="B242" s="110">
        <v>65</v>
      </c>
      <c r="C242" s="294"/>
      <c r="D242" s="294"/>
      <c r="E242" s="295"/>
      <c r="F242" s="296"/>
      <c r="G242" s="294"/>
      <c r="H242" s="31">
        <f t="shared" ref="H242:H305" si="11">F242*G242</f>
        <v>0</v>
      </c>
      <c r="I242" s="184"/>
      <c r="J242" s="31" t="str">
        <f>IF('Cenas aprēķins'!$E$22="Jā",IFERROR(ROUND(O242/(24*'Vispārīgā informācija'!$D$41)*$J$175,2),""),"")</f>
        <v/>
      </c>
      <c r="K242" s="31" t="str">
        <f>IF('Cenas aprēķins'!$F$22="Jā",IFERROR(ROUND(O242/(24*'Vispārīgā informācija'!$D$41)*$K$175,2),""),"")</f>
        <v/>
      </c>
      <c r="L242" s="31" t="str">
        <f>IF('Cenas aprēķins'!$G$22="Jā",IFERROR(ROUND(O242/'Vispārīgā informācija'!$D$41,2),""),"")</f>
        <v/>
      </c>
      <c r="M242" s="31" t="str">
        <f>IF('Cenas aprēķins'!$H$22="Jā",IFERROR(ROUND(H242/I242/12,2),""),"")</f>
        <v/>
      </c>
      <c r="N242" s="32" t="str">
        <f>IF('Cenas aprēķins'!$I$22="Jā",IFERROR(ROUND(O242/(24*'Vispārīgā informācija'!$D$41)*$N$175,2),""),"")</f>
        <v/>
      </c>
      <c r="O242" s="223" t="str">
        <f t="shared" ref="O242:O305" si="12">IFERROR(ROUND(H242/I242/12,2),"")</f>
        <v/>
      </c>
    </row>
    <row r="243" spans="2:15" ht="15.5" hidden="1" outlineLevel="2" x14ac:dyDescent="0.35">
      <c r="B243" s="110">
        <v>66</v>
      </c>
      <c r="C243" s="294"/>
      <c r="D243" s="294"/>
      <c r="E243" s="295"/>
      <c r="F243" s="296"/>
      <c r="G243" s="294"/>
      <c r="H243" s="31">
        <f t="shared" si="11"/>
        <v>0</v>
      </c>
      <c r="I243" s="184"/>
      <c r="J243" s="31" t="str">
        <f>IF('Cenas aprēķins'!$E$22="Jā",IFERROR(ROUND(O243/(24*'Vispārīgā informācija'!$D$41)*$J$175,2),""),"")</f>
        <v/>
      </c>
      <c r="K243" s="31" t="str">
        <f>IF('Cenas aprēķins'!$F$22="Jā",IFERROR(ROUND(O243/(24*'Vispārīgā informācija'!$D$41)*$K$175,2),""),"")</f>
        <v/>
      </c>
      <c r="L243" s="31" t="str">
        <f>IF('Cenas aprēķins'!$G$22="Jā",IFERROR(ROUND(O243/'Vispārīgā informācija'!$D$41,2),""),"")</f>
        <v/>
      </c>
      <c r="M243" s="31" t="str">
        <f>IF('Cenas aprēķins'!$H$22="Jā",IFERROR(ROUND(H243/I243/12,2),""),"")</f>
        <v/>
      </c>
      <c r="N243" s="32" t="str">
        <f>IF('Cenas aprēķins'!$I$22="Jā",IFERROR(ROUND(O243/(24*'Vispārīgā informācija'!$D$41)*$N$175,2),""),"")</f>
        <v/>
      </c>
      <c r="O243" s="223" t="str">
        <f t="shared" si="12"/>
        <v/>
      </c>
    </row>
    <row r="244" spans="2:15" ht="15.5" hidden="1" outlineLevel="2" x14ac:dyDescent="0.35">
      <c r="B244" s="110">
        <v>67</v>
      </c>
      <c r="C244" s="294"/>
      <c r="D244" s="294"/>
      <c r="E244" s="295"/>
      <c r="F244" s="296"/>
      <c r="G244" s="294"/>
      <c r="H244" s="31">
        <f t="shared" si="11"/>
        <v>0</v>
      </c>
      <c r="I244" s="184"/>
      <c r="J244" s="31" t="str">
        <f>IF('Cenas aprēķins'!$E$22="Jā",IFERROR(ROUND(O244/(24*'Vispārīgā informācija'!$D$41)*$J$175,2),""),"")</f>
        <v/>
      </c>
      <c r="K244" s="31" t="str">
        <f>IF('Cenas aprēķins'!$F$22="Jā",IFERROR(ROUND(O244/(24*'Vispārīgā informācija'!$D$41)*$K$175,2),""),"")</f>
        <v/>
      </c>
      <c r="L244" s="31" t="str">
        <f>IF('Cenas aprēķins'!$G$22="Jā",IFERROR(ROUND(O244/'Vispārīgā informācija'!$D$41,2),""),"")</f>
        <v/>
      </c>
      <c r="M244" s="31" t="str">
        <f>IF('Cenas aprēķins'!$H$22="Jā",IFERROR(ROUND(H244/I244/12,2),""),"")</f>
        <v/>
      </c>
      <c r="N244" s="32" t="str">
        <f>IF('Cenas aprēķins'!$I$22="Jā",IFERROR(ROUND(O244/(24*'Vispārīgā informācija'!$D$41)*$N$175,2),""),"")</f>
        <v/>
      </c>
      <c r="O244" s="223" t="str">
        <f t="shared" si="12"/>
        <v/>
      </c>
    </row>
    <row r="245" spans="2:15" ht="15.5" hidden="1" outlineLevel="2" x14ac:dyDescent="0.35">
      <c r="B245" s="110">
        <v>68</v>
      </c>
      <c r="C245" s="294"/>
      <c r="D245" s="294"/>
      <c r="E245" s="295"/>
      <c r="F245" s="296"/>
      <c r="G245" s="294"/>
      <c r="H245" s="31">
        <f t="shared" si="11"/>
        <v>0</v>
      </c>
      <c r="I245" s="184"/>
      <c r="J245" s="31" t="str">
        <f>IF('Cenas aprēķins'!$E$22="Jā",IFERROR(ROUND(O245/(24*'Vispārīgā informācija'!$D$41)*$J$175,2),""),"")</f>
        <v/>
      </c>
      <c r="K245" s="31" t="str">
        <f>IF('Cenas aprēķins'!$F$22="Jā",IFERROR(ROUND(O245/(24*'Vispārīgā informācija'!$D$41)*$K$175,2),""),"")</f>
        <v/>
      </c>
      <c r="L245" s="31" t="str">
        <f>IF('Cenas aprēķins'!$G$22="Jā",IFERROR(ROUND(O245/'Vispārīgā informācija'!$D$41,2),""),"")</f>
        <v/>
      </c>
      <c r="M245" s="31" t="str">
        <f>IF('Cenas aprēķins'!$H$22="Jā",IFERROR(ROUND(H245/I245/12,2),""),"")</f>
        <v/>
      </c>
      <c r="N245" s="32" t="str">
        <f>IF('Cenas aprēķins'!$I$22="Jā",IFERROR(ROUND(O245/(24*'Vispārīgā informācija'!$D$41)*$N$175,2),""),"")</f>
        <v/>
      </c>
      <c r="O245" s="223" t="str">
        <f t="shared" si="12"/>
        <v/>
      </c>
    </row>
    <row r="246" spans="2:15" ht="15.5" hidden="1" outlineLevel="2" x14ac:dyDescent="0.35">
      <c r="B246" s="110">
        <v>69</v>
      </c>
      <c r="C246" s="294"/>
      <c r="D246" s="294"/>
      <c r="E246" s="295"/>
      <c r="F246" s="296"/>
      <c r="G246" s="294"/>
      <c r="H246" s="31">
        <f t="shared" si="11"/>
        <v>0</v>
      </c>
      <c r="I246" s="184"/>
      <c r="J246" s="31" t="str">
        <f>IF('Cenas aprēķins'!$E$22="Jā",IFERROR(ROUND(O246/(24*'Vispārīgā informācija'!$D$41)*$J$175,2),""),"")</f>
        <v/>
      </c>
      <c r="K246" s="31" t="str">
        <f>IF('Cenas aprēķins'!$F$22="Jā",IFERROR(ROUND(O246/(24*'Vispārīgā informācija'!$D$41)*$K$175,2),""),"")</f>
        <v/>
      </c>
      <c r="L246" s="31" t="str">
        <f>IF('Cenas aprēķins'!$G$22="Jā",IFERROR(ROUND(O246/'Vispārīgā informācija'!$D$41,2),""),"")</f>
        <v/>
      </c>
      <c r="M246" s="31" t="str">
        <f>IF('Cenas aprēķins'!$H$22="Jā",IFERROR(ROUND(H246/I246/12,2),""),"")</f>
        <v/>
      </c>
      <c r="N246" s="32" t="str">
        <f>IF('Cenas aprēķins'!$I$22="Jā",IFERROR(ROUND(O246/(24*'Vispārīgā informācija'!$D$41)*$N$175,2),""),"")</f>
        <v/>
      </c>
      <c r="O246" s="223" t="str">
        <f t="shared" si="12"/>
        <v/>
      </c>
    </row>
    <row r="247" spans="2:15" ht="15.5" outlineLevel="1" collapsed="1" x14ac:dyDescent="0.35">
      <c r="B247" s="110">
        <v>70</v>
      </c>
      <c r="C247" s="294"/>
      <c r="D247" s="294"/>
      <c r="E247" s="295"/>
      <c r="F247" s="296"/>
      <c r="G247" s="294"/>
      <c r="H247" s="31">
        <f t="shared" si="11"/>
        <v>0</v>
      </c>
      <c r="I247" s="184"/>
      <c r="J247" s="31" t="str">
        <f>IF('Cenas aprēķins'!$E$22="Jā",IFERROR(ROUND(O247/(24*'Vispārīgā informācija'!$D$41)*$J$175,2),""),"")</f>
        <v/>
      </c>
      <c r="K247" s="31" t="str">
        <f>IF('Cenas aprēķins'!$F$22="Jā",IFERROR(ROUND(O247/(24*'Vispārīgā informācija'!$D$41)*$K$175,2),""),"")</f>
        <v/>
      </c>
      <c r="L247" s="31" t="str">
        <f>IF('Cenas aprēķins'!$G$22="Jā",IFERROR(ROUND(O247/'Vispārīgā informācija'!$D$41,2),""),"")</f>
        <v/>
      </c>
      <c r="M247" s="31" t="str">
        <f>IF('Cenas aprēķins'!$H$22="Jā",IFERROR(ROUND(H247/I247/12,2),""),"")</f>
        <v/>
      </c>
      <c r="N247" s="32" t="str">
        <f>IF('Cenas aprēķins'!$I$22="Jā",IFERROR(ROUND(O247/(24*'Vispārīgā informācija'!$D$41)*$N$175,2),""),"")</f>
        <v/>
      </c>
      <c r="O247" s="223" t="str">
        <f t="shared" si="12"/>
        <v/>
      </c>
    </row>
    <row r="248" spans="2:15" ht="15.5" hidden="1" outlineLevel="2" x14ac:dyDescent="0.35">
      <c r="B248" s="110">
        <v>71</v>
      </c>
      <c r="C248" s="294"/>
      <c r="D248" s="294"/>
      <c r="E248" s="295"/>
      <c r="F248" s="296"/>
      <c r="G248" s="294"/>
      <c r="H248" s="31">
        <f t="shared" si="11"/>
        <v>0</v>
      </c>
      <c r="I248" s="184"/>
      <c r="J248" s="31" t="str">
        <f>IF('Cenas aprēķins'!$E$22="Jā",IFERROR(ROUND(O248/(24*'Vispārīgā informācija'!$D$41)*$J$175,2),""),"")</f>
        <v/>
      </c>
      <c r="K248" s="31" t="str">
        <f>IF('Cenas aprēķins'!$F$22="Jā",IFERROR(ROUND(O248/(24*'Vispārīgā informācija'!$D$41)*$K$175,2),""),"")</f>
        <v/>
      </c>
      <c r="L248" s="31" t="str">
        <f>IF('Cenas aprēķins'!$G$22="Jā",IFERROR(ROUND(O248/'Vispārīgā informācija'!$D$41,2),""),"")</f>
        <v/>
      </c>
      <c r="M248" s="31" t="str">
        <f>IF('Cenas aprēķins'!$H$22="Jā",IFERROR(ROUND(H248/I248/12,2),""),"")</f>
        <v/>
      </c>
      <c r="N248" s="32" t="str">
        <f>IF('Cenas aprēķins'!$I$22="Jā",IFERROR(ROUND(O248/(24*'Vispārīgā informācija'!$D$41)*$N$175,2),""),"")</f>
        <v/>
      </c>
      <c r="O248" s="223" t="str">
        <f t="shared" si="12"/>
        <v/>
      </c>
    </row>
    <row r="249" spans="2:15" ht="15.5" hidden="1" outlineLevel="2" x14ac:dyDescent="0.35">
      <c r="B249" s="110">
        <v>72</v>
      </c>
      <c r="C249" s="294"/>
      <c r="D249" s="294"/>
      <c r="E249" s="295"/>
      <c r="F249" s="296"/>
      <c r="G249" s="294"/>
      <c r="H249" s="31">
        <f t="shared" si="11"/>
        <v>0</v>
      </c>
      <c r="I249" s="184"/>
      <c r="J249" s="31" t="str">
        <f>IF('Cenas aprēķins'!$E$22="Jā",IFERROR(ROUND(O249/(24*'Vispārīgā informācija'!$D$41)*$J$175,2),""),"")</f>
        <v/>
      </c>
      <c r="K249" s="31" t="str">
        <f>IF('Cenas aprēķins'!$F$22="Jā",IFERROR(ROUND(O249/(24*'Vispārīgā informācija'!$D$41)*$K$175,2),""),"")</f>
        <v/>
      </c>
      <c r="L249" s="31" t="str">
        <f>IF('Cenas aprēķins'!$G$22="Jā",IFERROR(ROUND(O249/'Vispārīgā informācija'!$D$41,2),""),"")</f>
        <v/>
      </c>
      <c r="M249" s="31" t="str">
        <f>IF('Cenas aprēķins'!$H$22="Jā",IFERROR(ROUND(H249/I249/12,2),""),"")</f>
        <v/>
      </c>
      <c r="N249" s="32" t="str">
        <f>IF('Cenas aprēķins'!$I$22="Jā",IFERROR(ROUND(O249/(24*'Vispārīgā informācija'!$D$41)*$N$175,2),""),"")</f>
        <v/>
      </c>
      <c r="O249" s="223" t="str">
        <f t="shared" si="12"/>
        <v/>
      </c>
    </row>
    <row r="250" spans="2:15" ht="15.5" hidden="1" outlineLevel="2" x14ac:dyDescent="0.35">
      <c r="B250" s="110">
        <v>73</v>
      </c>
      <c r="C250" s="294"/>
      <c r="D250" s="294"/>
      <c r="E250" s="295"/>
      <c r="F250" s="296"/>
      <c r="G250" s="294"/>
      <c r="H250" s="31">
        <f t="shared" si="11"/>
        <v>0</v>
      </c>
      <c r="I250" s="184"/>
      <c r="J250" s="31" t="str">
        <f>IF('Cenas aprēķins'!$E$22="Jā",IFERROR(ROUND(O250/(24*'Vispārīgā informācija'!$D$41)*$J$175,2),""),"")</f>
        <v/>
      </c>
      <c r="K250" s="31" t="str">
        <f>IF('Cenas aprēķins'!$F$22="Jā",IFERROR(ROUND(O250/(24*'Vispārīgā informācija'!$D$41)*$K$175,2),""),"")</f>
        <v/>
      </c>
      <c r="L250" s="31" t="str">
        <f>IF('Cenas aprēķins'!$G$22="Jā",IFERROR(ROUND(O250/'Vispārīgā informācija'!$D$41,2),""),"")</f>
        <v/>
      </c>
      <c r="M250" s="31" t="str">
        <f>IF('Cenas aprēķins'!$H$22="Jā",IFERROR(ROUND(H250/I250/12,2),""),"")</f>
        <v/>
      </c>
      <c r="N250" s="32" t="str">
        <f>IF('Cenas aprēķins'!$I$22="Jā",IFERROR(ROUND(O250/(24*'Vispārīgā informācija'!$D$41)*$N$175,2),""),"")</f>
        <v/>
      </c>
      <c r="O250" s="223" t="str">
        <f t="shared" si="12"/>
        <v/>
      </c>
    </row>
    <row r="251" spans="2:15" ht="15.5" hidden="1" outlineLevel="2" x14ac:dyDescent="0.35">
      <c r="B251" s="110">
        <v>74</v>
      </c>
      <c r="C251" s="294"/>
      <c r="D251" s="294"/>
      <c r="E251" s="295"/>
      <c r="F251" s="296"/>
      <c r="G251" s="294"/>
      <c r="H251" s="31">
        <f t="shared" si="11"/>
        <v>0</v>
      </c>
      <c r="I251" s="184"/>
      <c r="J251" s="31" t="str">
        <f>IF('Cenas aprēķins'!$E$22="Jā",IFERROR(ROUND(O251/(24*'Vispārīgā informācija'!$D$41)*$J$175,2),""),"")</f>
        <v/>
      </c>
      <c r="K251" s="31" t="str">
        <f>IF('Cenas aprēķins'!$F$22="Jā",IFERROR(ROUND(O251/(24*'Vispārīgā informācija'!$D$41)*$K$175,2),""),"")</f>
        <v/>
      </c>
      <c r="L251" s="31" t="str">
        <f>IF('Cenas aprēķins'!$G$22="Jā",IFERROR(ROUND(O251/'Vispārīgā informācija'!$D$41,2),""),"")</f>
        <v/>
      </c>
      <c r="M251" s="31" t="str">
        <f>IF('Cenas aprēķins'!$H$22="Jā",IFERROR(ROUND(H251/I251/12,2),""),"")</f>
        <v/>
      </c>
      <c r="N251" s="32" t="str">
        <f>IF('Cenas aprēķins'!$I$22="Jā",IFERROR(ROUND(O251/(24*'Vispārīgā informācija'!$D$41)*$N$175,2),""),"")</f>
        <v/>
      </c>
      <c r="O251" s="223" t="str">
        <f t="shared" si="12"/>
        <v/>
      </c>
    </row>
    <row r="252" spans="2:15" ht="15.5" hidden="1" outlineLevel="2" x14ac:dyDescent="0.35">
      <c r="B252" s="110">
        <v>75</v>
      </c>
      <c r="C252" s="294"/>
      <c r="D252" s="294"/>
      <c r="E252" s="295"/>
      <c r="F252" s="296"/>
      <c r="G252" s="294"/>
      <c r="H252" s="31">
        <f t="shared" si="11"/>
        <v>0</v>
      </c>
      <c r="I252" s="184"/>
      <c r="J252" s="31" t="str">
        <f>IF('Cenas aprēķins'!$E$22="Jā",IFERROR(ROUND(O252/(24*'Vispārīgā informācija'!$D$41)*$J$175,2),""),"")</f>
        <v/>
      </c>
      <c r="K252" s="31" t="str">
        <f>IF('Cenas aprēķins'!$F$22="Jā",IFERROR(ROUND(O252/(24*'Vispārīgā informācija'!$D$41)*$K$175,2),""),"")</f>
        <v/>
      </c>
      <c r="L252" s="31" t="str">
        <f>IF('Cenas aprēķins'!$G$22="Jā",IFERROR(ROUND(O252/'Vispārīgā informācija'!$D$41,2),""),"")</f>
        <v/>
      </c>
      <c r="M252" s="31" t="str">
        <f>IF('Cenas aprēķins'!$H$22="Jā",IFERROR(ROUND(H252/I252/12,2),""),"")</f>
        <v/>
      </c>
      <c r="N252" s="32" t="str">
        <f>IF('Cenas aprēķins'!$I$22="Jā",IFERROR(ROUND(O252/(24*'Vispārīgā informācija'!$D$41)*$N$175,2),""),"")</f>
        <v/>
      </c>
      <c r="O252" s="223" t="str">
        <f t="shared" si="12"/>
        <v/>
      </c>
    </row>
    <row r="253" spans="2:15" ht="15.5" hidden="1" outlineLevel="2" x14ac:dyDescent="0.35">
      <c r="B253" s="110">
        <v>76</v>
      </c>
      <c r="C253" s="294"/>
      <c r="D253" s="294"/>
      <c r="E253" s="295"/>
      <c r="F253" s="296"/>
      <c r="G253" s="294"/>
      <c r="H253" s="31">
        <f t="shared" si="11"/>
        <v>0</v>
      </c>
      <c r="I253" s="184"/>
      <c r="J253" s="31" t="str">
        <f>IF('Cenas aprēķins'!$E$22="Jā",IFERROR(ROUND(O253/(24*'Vispārīgā informācija'!$D$41)*$J$175,2),""),"")</f>
        <v/>
      </c>
      <c r="K253" s="31" t="str">
        <f>IF('Cenas aprēķins'!$F$22="Jā",IFERROR(ROUND(O253/(24*'Vispārīgā informācija'!$D$41)*$K$175,2),""),"")</f>
        <v/>
      </c>
      <c r="L253" s="31" t="str">
        <f>IF('Cenas aprēķins'!$G$22="Jā",IFERROR(ROUND(O253/'Vispārīgā informācija'!$D$41,2),""),"")</f>
        <v/>
      </c>
      <c r="M253" s="31" t="str">
        <f>IF('Cenas aprēķins'!$H$22="Jā",IFERROR(ROUND(H253/I253/12,2),""),"")</f>
        <v/>
      </c>
      <c r="N253" s="32" t="str">
        <f>IF('Cenas aprēķins'!$I$22="Jā",IFERROR(ROUND(O253/(24*'Vispārīgā informācija'!$D$41)*$N$175,2),""),"")</f>
        <v/>
      </c>
      <c r="O253" s="223" t="str">
        <f t="shared" si="12"/>
        <v/>
      </c>
    </row>
    <row r="254" spans="2:15" ht="15.5" hidden="1" outlineLevel="2" x14ac:dyDescent="0.35">
      <c r="B254" s="110">
        <v>77</v>
      </c>
      <c r="C254" s="294"/>
      <c r="D254" s="294"/>
      <c r="E254" s="295"/>
      <c r="F254" s="296"/>
      <c r="G254" s="294"/>
      <c r="H254" s="31">
        <f t="shared" si="11"/>
        <v>0</v>
      </c>
      <c r="I254" s="184"/>
      <c r="J254" s="31" t="str">
        <f>IF('Cenas aprēķins'!$E$22="Jā",IFERROR(ROUND(O254/(24*'Vispārīgā informācija'!$D$41)*$J$175,2),""),"")</f>
        <v/>
      </c>
      <c r="K254" s="31" t="str">
        <f>IF('Cenas aprēķins'!$F$22="Jā",IFERROR(ROUND(O254/(24*'Vispārīgā informācija'!$D$41)*$K$175,2),""),"")</f>
        <v/>
      </c>
      <c r="L254" s="31" t="str">
        <f>IF('Cenas aprēķins'!$G$22="Jā",IFERROR(ROUND(O254/'Vispārīgā informācija'!$D$41,2),""),"")</f>
        <v/>
      </c>
      <c r="M254" s="31" t="str">
        <f>IF('Cenas aprēķins'!$H$22="Jā",IFERROR(ROUND(H254/I254/12,2),""),"")</f>
        <v/>
      </c>
      <c r="N254" s="32" t="str">
        <f>IF('Cenas aprēķins'!$I$22="Jā",IFERROR(ROUND(O254/(24*'Vispārīgā informācija'!$D$41)*$N$175,2),""),"")</f>
        <v/>
      </c>
      <c r="O254" s="223" t="str">
        <f t="shared" si="12"/>
        <v/>
      </c>
    </row>
    <row r="255" spans="2:15" ht="15.5" hidden="1" outlineLevel="2" x14ac:dyDescent="0.35">
      <c r="B255" s="110">
        <v>78</v>
      </c>
      <c r="C255" s="294"/>
      <c r="D255" s="294"/>
      <c r="E255" s="295"/>
      <c r="F255" s="296"/>
      <c r="G255" s="294"/>
      <c r="H255" s="31">
        <f t="shared" si="11"/>
        <v>0</v>
      </c>
      <c r="I255" s="184"/>
      <c r="J255" s="31" t="str">
        <f>IF('Cenas aprēķins'!$E$22="Jā",IFERROR(ROUND(O255/(24*'Vispārīgā informācija'!$D$41)*$J$175,2),""),"")</f>
        <v/>
      </c>
      <c r="K255" s="31" t="str">
        <f>IF('Cenas aprēķins'!$F$22="Jā",IFERROR(ROUND(O255/(24*'Vispārīgā informācija'!$D$41)*$K$175,2),""),"")</f>
        <v/>
      </c>
      <c r="L255" s="31" t="str">
        <f>IF('Cenas aprēķins'!$G$22="Jā",IFERROR(ROUND(O255/'Vispārīgā informācija'!$D$41,2),""),"")</f>
        <v/>
      </c>
      <c r="M255" s="31" t="str">
        <f>IF('Cenas aprēķins'!$H$22="Jā",IFERROR(ROUND(H255/I255/12,2),""),"")</f>
        <v/>
      </c>
      <c r="N255" s="32" t="str">
        <f>IF('Cenas aprēķins'!$I$22="Jā",IFERROR(ROUND(O255/(24*'Vispārīgā informācija'!$D$41)*$N$175,2),""),"")</f>
        <v/>
      </c>
      <c r="O255" s="223" t="str">
        <f t="shared" si="12"/>
        <v/>
      </c>
    </row>
    <row r="256" spans="2:15" ht="15.5" hidden="1" outlineLevel="2" x14ac:dyDescent="0.35">
      <c r="B256" s="110">
        <v>79</v>
      </c>
      <c r="C256" s="294"/>
      <c r="D256" s="294"/>
      <c r="E256" s="295"/>
      <c r="F256" s="296"/>
      <c r="G256" s="294"/>
      <c r="H256" s="31">
        <f t="shared" si="11"/>
        <v>0</v>
      </c>
      <c r="I256" s="184"/>
      <c r="J256" s="31" t="str">
        <f>IF('Cenas aprēķins'!$E$22="Jā",IFERROR(ROUND(O256/(24*'Vispārīgā informācija'!$D$41)*$J$175,2),""),"")</f>
        <v/>
      </c>
      <c r="K256" s="31" t="str">
        <f>IF('Cenas aprēķins'!$F$22="Jā",IFERROR(ROUND(O256/(24*'Vispārīgā informācija'!$D$41)*$K$175,2),""),"")</f>
        <v/>
      </c>
      <c r="L256" s="31" t="str">
        <f>IF('Cenas aprēķins'!$G$22="Jā",IFERROR(ROUND(O256/'Vispārīgā informācija'!$D$41,2),""),"")</f>
        <v/>
      </c>
      <c r="M256" s="31" t="str">
        <f>IF('Cenas aprēķins'!$H$22="Jā",IFERROR(ROUND(H256/I256/12,2),""),"")</f>
        <v/>
      </c>
      <c r="N256" s="32" t="str">
        <f>IF('Cenas aprēķins'!$I$22="Jā",IFERROR(ROUND(O256/(24*'Vispārīgā informācija'!$D$41)*$N$175,2),""),"")</f>
        <v/>
      </c>
      <c r="O256" s="223" t="str">
        <f t="shared" si="12"/>
        <v/>
      </c>
    </row>
    <row r="257" spans="2:15" ht="15.5" outlineLevel="1" collapsed="1" x14ac:dyDescent="0.35">
      <c r="B257" s="110">
        <v>80</v>
      </c>
      <c r="C257" s="294"/>
      <c r="D257" s="294"/>
      <c r="E257" s="295"/>
      <c r="F257" s="296"/>
      <c r="G257" s="294"/>
      <c r="H257" s="31">
        <f t="shared" si="11"/>
        <v>0</v>
      </c>
      <c r="I257" s="184"/>
      <c r="J257" s="31" t="str">
        <f>IF('Cenas aprēķins'!$E$22="Jā",IFERROR(ROUND(O257/(24*'Vispārīgā informācija'!$D$41)*$J$175,2),""),"")</f>
        <v/>
      </c>
      <c r="K257" s="31" t="str">
        <f>IF('Cenas aprēķins'!$F$22="Jā",IFERROR(ROUND(O257/(24*'Vispārīgā informācija'!$D$41)*$K$175,2),""),"")</f>
        <v/>
      </c>
      <c r="L257" s="31" t="str">
        <f>IF('Cenas aprēķins'!$G$22="Jā",IFERROR(ROUND(O257/'Vispārīgā informācija'!$D$41,2),""),"")</f>
        <v/>
      </c>
      <c r="M257" s="31" t="str">
        <f>IF('Cenas aprēķins'!$H$22="Jā",IFERROR(ROUND(H257/I257/12,2),""),"")</f>
        <v/>
      </c>
      <c r="N257" s="32" t="str">
        <f>IF('Cenas aprēķins'!$I$22="Jā",IFERROR(ROUND(O257/(24*'Vispārīgā informācija'!$D$41)*$N$175,2),""),"")</f>
        <v/>
      </c>
      <c r="O257" s="223" t="str">
        <f t="shared" si="12"/>
        <v/>
      </c>
    </row>
    <row r="258" spans="2:15" ht="15.5" hidden="1" outlineLevel="2" x14ac:dyDescent="0.35">
      <c r="B258" s="110">
        <v>81</v>
      </c>
      <c r="C258" s="294"/>
      <c r="D258" s="294"/>
      <c r="E258" s="295"/>
      <c r="F258" s="296"/>
      <c r="G258" s="294"/>
      <c r="H258" s="31">
        <f t="shared" si="11"/>
        <v>0</v>
      </c>
      <c r="I258" s="184"/>
      <c r="J258" s="31" t="str">
        <f>IF('Cenas aprēķins'!$E$22="Jā",IFERROR(ROUND(O258/(24*'Vispārīgā informācija'!$D$41)*$J$175,2),""),"")</f>
        <v/>
      </c>
      <c r="K258" s="31" t="str">
        <f>IF('Cenas aprēķins'!$F$22="Jā",IFERROR(ROUND(O258/(24*'Vispārīgā informācija'!$D$41)*$K$175,2),""),"")</f>
        <v/>
      </c>
      <c r="L258" s="31" t="str">
        <f>IF('Cenas aprēķins'!$G$22="Jā",IFERROR(ROUND(O258/'Vispārīgā informācija'!$D$41,2),""),"")</f>
        <v/>
      </c>
      <c r="M258" s="31" t="str">
        <f>IF('Cenas aprēķins'!$H$22="Jā",IFERROR(ROUND(H258/I258/12,2),""),"")</f>
        <v/>
      </c>
      <c r="N258" s="32" t="str">
        <f>IF('Cenas aprēķins'!$I$22="Jā",IFERROR(ROUND(O258/(24*'Vispārīgā informācija'!$D$41)*$N$175,2),""),"")</f>
        <v/>
      </c>
      <c r="O258" s="223" t="str">
        <f t="shared" si="12"/>
        <v/>
      </c>
    </row>
    <row r="259" spans="2:15" ht="15.5" hidden="1" outlineLevel="2" x14ac:dyDescent="0.35">
      <c r="B259" s="110">
        <v>82</v>
      </c>
      <c r="C259" s="294"/>
      <c r="D259" s="294"/>
      <c r="E259" s="295"/>
      <c r="F259" s="296"/>
      <c r="G259" s="294"/>
      <c r="H259" s="31">
        <f t="shared" si="11"/>
        <v>0</v>
      </c>
      <c r="I259" s="184"/>
      <c r="J259" s="31" t="str">
        <f>IF('Cenas aprēķins'!$E$22="Jā",IFERROR(ROUND(O259/(24*'Vispārīgā informācija'!$D$41)*$J$175,2),""),"")</f>
        <v/>
      </c>
      <c r="K259" s="31" t="str">
        <f>IF('Cenas aprēķins'!$F$22="Jā",IFERROR(ROUND(O259/(24*'Vispārīgā informācija'!$D$41)*$K$175,2),""),"")</f>
        <v/>
      </c>
      <c r="L259" s="31" t="str">
        <f>IF('Cenas aprēķins'!$G$22="Jā",IFERROR(ROUND(O259/'Vispārīgā informācija'!$D$41,2),""),"")</f>
        <v/>
      </c>
      <c r="M259" s="31" t="str">
        <f>IF('Cenas aprēķins'!$H$22="Jā",IFERROR(ROUND(H259/I259/12,2),""),"")</f>
        <v/>
      </c>
      <c r="N259" s="32" t="str">
        <f>IF('Cenas aprēķins'!$I$22="Jā",IFERROR(ROUND(O259/(24*'Vispārīgā informācija'!$D$41)*$N$175,2),""),"")</f>
        <v/>
      </c>
      <c r="O259" s="223" t="str">
        <f t="shared" si="12"/>
        <v/>
      </c>
    </row>
    <row r="260" spans="2:15" ht="15.5" hidden="1" outlineLevel="2" x14ac:dyDescent="0.35">
      <c r="B260" s="110">
        <v>83</v>
      </c>
      <c r="C260" s="294"/>
      <c r="D260" s="294"/>
      <c r="E260" s="295"/>
      <c r="F260" s="296"/>
      <c r="G260" s="294"/>
      <c r="H260" s="31">
        <f t="shared" si="11"/>
        <v>0</v>
      </c>
      <c r="I260" s="184"/>
      <c r="J260" s="31" t="str">
        <f>IF('Cenas aprēķins'!$E$22="Jā",IFERROR(ROUND(O260/(24*'Vispārīgā informācija'!$D$41)*$J$175,2),""),"")</f>
        <v/>
      </c>
      <c r="K260" s="31" t="str">
        <f>IF('Cenas aprēķins'!$F$22="Jā",IFERROR(ROUND(O260/(24*'Vispārīgā informācija'!$D$41)*$K$175,2),""),"")</f>
        <v/>
      </c>
      <c r="L260" s="31" t="str">
        <f>IF('Cenas aprēķins'!$G$22="Jā",IFERROR(ROUND(O260/'Vispārīgā informācija'!$D$41,2),""),"")</f>
        <v/>
      </c>
      <c r="M260" s="31" t="str">
        <f>IF('Cenas aprēķins'!$H$22="Jā",IFERROR(ROUND(H260/I260/12,2),""),"")</f>
        <v/>
      </c>
      <c r="N260" s="32" t="str">
        <f>IF('Cenas aprēķins'!$I$22="Jā",IFERROR(ROUND(O260/(24*'Vispārīgā informācija'!$D$41)*$N$175,2),""),"")</f>
        <v/>
      </c>
      <c r="O260" s="223" t="str">
        <f t="shared" si="12"/>
        <v/>
      </c>
    </row>
    <row r="261" spans="2:15" ht="15.5" hidden="1" outlineLevel="2" x14ac:dyDescent="0.35">
      <c r="B261" s="110">
        <v>84</v>
      </c>
      <c r="C261" s="294"/>
      <c r="D261" s="294"/>
      <c r="E261" s="295"/>
      <c r="F261" s="296"/>
      <c r="G261" s="294"/>
      <c r="H261" s="31">
        <f t="shared" si="11"/>
        <v>0</v>
      </c>
      <c r="I261" s="184"/>
      <c r="J261" s="31" t="str">
        <f>IF('Cenas aprēķins'!$E$22="Jā",IFERROR(ROUND(O261/(24*'Vispārīgā informācija'!$D$41)*$J$175,2),""),"")</f>
        <v/>
      </c>
      <c r="K261" s="31" t="str">
        <f>IF('Cenas aprēķins'!$F$22="Jā",IFERROR(ROUND(O261/(24*'Vispārīgā informācija'!$D$41)*$K$175,2),""),"")</f>
        <v/>
      </c>
      <c r="L261" s="31" t="str">
        <f>IF('Cenas aprēķins'!$G$22="Jā",IFERROR(ROUND(O261/'Vispārīgā informācija'!$D$41,2),""),"")</f>
        <v/>
      </c>
      <c r="M261" s="31" t="str">
        <f>IF('Cenas aprēķins'!$H$22="Jā",IFERROR(ROUND(H261/I261/12,2),""),"")</f>
        <v/>
      </c>
      <c r="N261" s="32" t="str">
        <f>IF('Cenas aprēķins'!$I$22="Jā",IFERROR(ROUND(O261/(24*'Vispārīgā informācija'!$D$41)*$N$175,2),""),"")</f>
        <v/>
      </c>
      <c r="O261" s="223" t="str">
        <f t="shared" si="12"/>
        <v/>
      </c>
    </row>
    <row r="262" spans="2:15" ht="15.5" hidden="1" outlineLevel="2" x14ac:dyDescent="0.35">
      <c r="B262" s="110">
        <v>85</v>
      </c>
      <c r="C262" s="294"/>
      <c r="D262" s="294"/>
      <c r="E262" s="295"/>
      <c r="F262" s="296"/>
      <c r="G262" s="294"/>
      <c r="H262" s="31">
        <f t="shared" si="11"/>
        <v>0</v>
      </c>
      <c r="I262" s="184"/>
      <c r="J262" s="31" t="str">
        <f>IF('Cenas aprēķins'!$E$22="Jā",IFERROR(ROUND(O262/(24*'Vispārīgā informācija'!$D$41)*$J$175,2),""),"")</f>
        <v/>
      </c>
      <c r="K262" s="31" t="str">
        <f>IF('Cenas aprēķins'!$F$22="Jā",IFERROR(ROUND(O262/(24*'Vispārīgā informācija'!$D$41)*$K$175,2),""),"")</f>
        <v/>
      </c>
      <c r="L262" s="31" t="str">
        <f>IF('Cenas aprēķins'!$G$22="Jā",IFERROR(ROUND(O262/'Vispārīgā informācija'!$D$41,2),""),"")</f>
        <v/>
      </c>
      <c r="M262" s="31" t="str">
        <f>IF('Cenas aprēķins'!$H$22="Jā",IFERROR(ROUND(H262/I262/12,2),""),"")</f>
        <v/>
      </c>
      <c r="N262" s="32" t="str">
        <f>IF('Cenas aprēķins'!$I$22="Jā",IFERROR(ROUND(O262/(24*'Vispārīgā informācija'!$D$41)*$N$175,2),""),"")</f>
        <v/>
      </c>
      <c r="O262" s="223" t="str">
        <f t="shared" si="12"/>
        <v/>
      </c>
    </row>
    <row r="263" spans="2:15" ht="15.5" hidden="1" outlineLevel="2" x14ac:dyDescent="0.35">
      <c r="B263" s="110">
        <v>86</v>
      </c>
      <c r="C263" s="294"/>
      <c r="D263" s="294"/>
      <c r="E263" s="295"/>
      <c r="F263" s="296"/>
      <c r="G263" s="294"/>
      <c r="H263" s="31">
        <f t="shared" si="11"/>
        <v>0</v>
      </c>
      <c r="I263" s="184"/>
      <c r="J263" s="31" t="str">
        <f>IF('Cenas aprēķins'!$E$22="Jā",IFERROR(ROUND(O263/(24*'Vispārīgā informācija'!$D$41)*$J$175,2),""),"")</f>
        <v/>
      </c>
      <c r="K263" s="31" t="str">
        <f>IF('Cenas aprēķins'!$F$22="Jā",IFERROR(ROUND(O263/(24*'Vispārīgā informācija'!$D$41)*$K$175,2),""),"")</f>
        <v/>
      </c>
      <c r="L263" s="31" t="str">
        <f>IF('Cenas aprēķins'!$G$22="Jā",IFERROR(ROUND(O263/'Vispārīgā informācija'!$D$41,2),""),"")</f>
        <v/>
      </c>
      <c r="M263" s="31" t="str">
        <f>IF('Cenas aprēķins'!$H$22="Jā",IFERROR(ROUND(H263/I263/12,2),""),"")</f>
        <v/>
      </c>
      <c r="N263" s="32" t="str">
        <f>IF('Cenas aprēķins'!$I$22="Jā",IFERROR(ROUND(O263/(24*'Vispārīgā informācija'!$D$41)*$N$175,2),""),"")</f>
        <v/>
      </c>
      <c r="O263" s="223" t="str">
        <f t="shared" si="12"/>
        <v/>
      </c>
    </row>
    <row r="264" spans="2:15" ht="15.5" hidden="1" outlineLevel="2" x14ac:dyDescent="0.35">
      <c r="B264" s="110">
        <v>87</v>
      </c>
      <c r="C264" s="294"/>
      <c r="D264" s="294"/>
      <c r="E264" s="295"/>
      <c r="F264" s="296"/>
      <c r="G264" s="294"/>
      <c r="H264" s="31">
        <f t="shared" si="11"/>
        <v>0</v>
      </c>
      <c r="I264" s="184"/>
      <c r="J264" s="31" t="str">
        <f>IF('Cenas aprēķins'!$E$22="Jā",IFERROR(ROUND(O264/(24*'Vispārīgā informācija'!$D$41)*$J$175,2),""),"")</f>
        <v/>
      </c>
      <c r="K264" s="31" t="str">
        <f>IF('Cenas aprēķins'!$F$22="Jā",IFERROR(ROUND(O264/(24*'Vispārīgā informācija'!$D$41)*$K$175,2),""),"")</f>
        <v/>
      </c>
      <c r="L264" s="31" t="str">
        <f>IF('Cenas aprēķins'!$G$22="Jā",IFERROR(ROUND(O264/'Vispārīgā informācija'!$D$41,2),""),"")</f>
        <v/>
      </c>
      <c r="M264" s="31" t="str">
        <f>IF('Cenas aprēķins'!$H$22="Jā",IFERROR(ROUND(H264/I264/12,2),""),"")</f>
        <v/>
      </c>
      <c r="N264" s="32" t="str">
        <f>IF('Cenas aprēķins'!$I$22="Jā",IFERROR(ROUND(O264/(24*'Vispārīgā informācija'!$D$41)*$N$175,2),""),"")</f>
        <v/>
      </c>
      <c r="O264" s="223" t="str">
        <f t="shared" si="12"/>
        <v/>
      </c>
    </row>
    <row r="265" spans="2:15" ht="15.5" hidden="1" outlineLevel="2" x14ac:dyDescent="0.35">
      <c r="B265" s="110">
        <v>88</v>
      </c>
      <c r="C265" s="294"/>
      <c r="D265" s="294"/>
      <c r="E265" s="295"/>
      <c r="F265" s="296"/>
      <c r="G265" s="294"/>
      <c r="H265" s="31">
        <f t="shared" si="11"/>
        <v>0</v>
      </c>
      <c r="I265" s="184"/>
      <c r="J265" s="31" t="str">
        <f>IF('Cenas aprēķins'!$E$22="Jā",IFERROR(ROUND(O265/(24*'Vispārīgā informācija'!$D$41)*$J$175,2),""),"")</f>
        <v/>
      </c>
      <c r="K265" s="31" t="str">
        <f>IF('Cenas aprēķins'!$F$22="Jā",IFERROR(ROUND(O265/(24*'Vispārīgā informācija'!$D$41)*$K$175,2),""),"")</f>
        <v/>
      </c>
      <c r="L265" s="31" t="str">
        <f>IF('Cenas aprēķins'!$G$22="Jā",IFERROR(ROUND(O265/'Vispārīgā informācija'!$D$41,2),""),"")</f>
        <v/>
      </c>
      <c r="M265" s="31" t="str">
        <f>IF('Cenas aprēķins'!$H$22="Jā",IFERROR(ROUND(H265/I265/12,2),""),"")</f>
        <v/>
      </c>
      <c r="N265" s="32" t="str">
        <f>IF('Cenas aprēķins'!$I$22="Jā",IFERROR(ROUND(O265/(24*'Vispārīgā informācija'!$D$41)*$N$175,2),""),"")</f>
        <v/>
      </c>
      <c r="O265" s="223" t="str">
        <f t="shared" si="12"/>
        <v/>
      </c>
    </row>
    <row r="266" spans="2:15" ht="15.5" hidden="1" outlineLevel="2" x14ac:dyDescent="0.35">
      <c r="B266" s="110">
        <v>89</v>
      </c>
      <c r="C266" s="294"/>
      <c r="D266" s="294"/>
      <c r="E266" s="295"/>
      <c r="F266" s="296"/>
      <c r="G266" s="294"/>
      <c r="H266" s="31">
        <f t="shared" si="11"/>
        <v>0</v>
      </c>
      <c r="I266" s="184"/>
      <c r="J266" s="31" t="str">
        <f>IF('Cenas aprēķins'!$E$22="Jā",IFERROR(ROUND(O266/(24*'Vispārīgā informācija'!$D$41)*$J$175,2),""),"")</f>
        <v/>
      </c>
      <c r="K266" s="31" t="str">
        <f>IF('Cenas aprēķins'!$F$22="Jā",IFERROR(ROUND(O266/(24*'Vispārīgā informācija'!$D$41)*$K$175,2),""),"")</f>
        <v/>
      </c>
      <c r="L266" s="31" t="str">
        <f>IF('Cenas aprēķins'!$G$22="Jā",IFERROR(ROUND(O266/'Vispārīgā informācija'!$D$41,2),""),"")</f>
        <v/>
      </c>
      <c r="M266" s="31" t="str">
        <f>IF('Cenas aprēķins'!$H$22="Jā",IFERROR(ROUND(H266/I266/12,2),""),"")</f>
        <v/>
      </c>
      <c r="N266" s="32" t="str">
        <f>IF('Cenas aprēķins'!$I$22="Jā",IFERROR(ROUND(O266/(24*'Vispārīgā informācija'!$D$41)*$N$175,2),""),"")</f>
        <v/>
      </c>
      <c r="O266" s="223" t="str">
        <f t="shared" si="12"/>
        <v/>
      </c>
    </row>
    <row r="267" spans="2:15" ht="15.5" outlineLevel="1" collapsed="1" x14ac:dyDescent="0.35">
      <c r="B267" s="110">
        <v>90</v>
      </c>
      <c r="C267" s="294"/>
      <c r="D267" s="294"/>
      <c r="E267" s="295"/>
      <c r="F267" s="296"/>
      <c r="G267" s="294"/>
      <c r="H267" s="31">
        <f t="shared" si="11"/>
        <v>0</v>
      </c>
      <c r="I267" s="184"/>
      <c r="J267" s="31" t="str">
        <f>IF('Cenas aprēķins'!$E$22="Jā",IFERROR(ROUND(O267/(24*'Vispārīgā informācija'!$D$41)*$J$175,2),""),"")</f>
        <v/>
      </c>
      <c r="K267" s="31" t="str">
        <f>IF('Cenas aprēķins'!$F$22="Jā",IFERROR(ROUND(O267/(24*'Vispārīgā informācija'!$D$41)*$K$175,2),""),"")</f>
        <v/>
      </c>
      <c r="L267" s="31" t="str">
        <f>IF('Cenas aprēķins'!$G$22="Jā",IFERROR(ROUND(O267/'Vispārīgā informācija'!$D$41,2),""),"")</f>
        <v/>
      </c>
      <c r="M267" s="31" t="str">
        <f>IF('Cenas aprēķins'!$H$22="Jā",IFERROR(ROUND(H267/I267/12,2),""),"")</f>
        <v/>
      </c>
      <c r="N267" s="32" t="str">
        <f>IF('Cenas aprēķins'!$I$22="Jā",IFERROR(ROUND(O267/(24*'Vispārīgā informācija'!$D$41)*$N$175,2),""),"")</f>
        <v/>
      </c>
      <c r="O267" s="223" t="str">
        <f t="shared" si="12"/>
        <v/>
      </c>
    </row>
    <row r="268" spans="2:15" ht="15.5" hidden="1" outlineLevel="2" x14ac:dyDescent="0.35">
      <c r="B268" s="110">
        <v>91</v>
      </c>
      <c r="C268" s="294"/>
      <c r="D268" s="294"/>
      <c r="E268" s="295"/>
      <c r="F268" s="296"/>
      <c r="G268" s="294"/>
      <c r="H268" s="31">
        <f t="shared" si="11"/>
        <v>0</v>
      </c>
      <c r="I268" s="184"/>
      <c r="J268" s="31" t="str">
        <f>IF('Cenas aprēķins'!$E$22="Jā",IFERROR(ROUND(O268/(24*'Vispārīgā informācija'!$D$41)*$J$175,2),""),"")</f>
        <v/>
      </c>
      <c r="K268" s="31" t="str">
        <f>IF('Cenas aprēķins'!$F$22="Jā",IFERROR(ROUND(O268/(24*'Vispārīgā informācija'!$D$41)*$K$175,2),""),"")</f>
        <v/>
      </c>
      <c r="L268" s="31" t="str">
        <f>IF('Cenas aprēķins'!$G$22="Jā",IFERROR(ROUND(O268/'Vispārīgā informācija'!$D$41,2),""),"")</f>
        <v/>
      </c>
      <c r="M268" s="31" t="str">
        <f>IF('Cenas aprēķins'!$H$22="Jā",IFERROR(ROUND(H268/I268/12,2),""),"")</f>
        <v/>
      </c>
      <c r="N268" s="32" t="str">
        <f>IF('Cenas aprēķins'!$I$22="Jā",IFERROR(ROUND(O268/(24*'Vispārīgā informācija'!$D$41)*$N$175,2),""),"")</f>
        <v/>
      </c>
      <c r="O268" s="223" t="str">
        <f t="shared" si="12"/>
        <v/>
      </c>
    </row>
    <row r="269" spans="2:15" ht="15.5" hidden="1" outlineLevel="2" x14ac:dyDescent="0.35">
      <c r="B269" s="110">
        <v>92</v>
      </c>
      <c r="C269" s="294"/>
      <c r="D269" s="294"/>
      <c r="E269" s="295"/>
      <c r="F269" s="296"/>
      <c r="G269" s="294"/>
      <c r="H269" s="31">
        <f t="shared" si="11"/>
        <v>0</v>
      </c>
      <c r="I269" s="184"/>
      <c r="J269" s="31" t="str">
        <f>IF('Cenas aprēķins'!$E$22="Jā",IFERROR(ROUND(O269/(24*'Vispārīgā informācija'!$D$41)*$J$175,2),""),"")</f>
        <v/>
      </c>
      <c r="K269" s="31" t="str">
        <f>IF('Cenas aprēķins'!$F$22="Jā",IFERROR(ROUND(O269/(24*'Vispārīgā informācija'!$D$41)*$K$175,2),""),"")</f>
        <v/>
      </c>
      <c r="L269" s="31" t="str">
        <f>IF('Cenas aprēķins'!$G$22="Jā",IFERROR(ROUND(O269/'Vispārīgā informācija'!$D$41,2),""),"")</f>
        <v/>
      </c>
      <c r="M269" s="31" t="str">
        <f>IF('Cenas aprēķins'!$H$22="Jā",IFERROR(ROUND(H269/I269/12,2),""),"")</f>
        <v/>
      </c>
      <c r="N269" s="32" t="str">
        <f>IF('Cenas aprēķins'!$I$22="Jā",IFERROR(ROUND(O269/(24*'Vispārīgā informācija'!$D$41)*$N$175,2),""),"")</f>
        <v/>
      </c>
      <c r="O269" s="223" t="str">
        <f t="shared" si="12"/>
        <v/>
      </c>
    </row>
    <row r="270" spans="2:15" ht="15.5" hidden="1" outlineLevel="2" x14ac:dyDescent="0.35">
      <c r="B270" s="110">
        <v>93</v>
      </c>
      <c r="C270" s="294"/>
      <c r="D270" s="294"/>
      <c r="E270" s="295"/>
      <c r="F270" s="296"/>
      <c r="G270" s="294"/>
      <c r="H270" s="31">
        <f t="shared" si="11"/>
        <v>0</v>
      </c>
      <c r="I270" s="184"/>
      <c r="J270" s="31" t="str">
        <f>IF('Cenas aprēķins'!$E$22="Jā",IFERROR(ROUND(O270/(24*'Vispārīgā informācija'!$D$41)*$J$175,2),""),"")</f>
        <v/>
      </c>
      <c r="K270" s="31" t="str">
        <f>IF('Cenas aprēķins'!$F$22="Jā",IFERROR(ROUND(O270/(24*'Vispārīgā informācija'!$D$41)*$K$175,2),""),"")</f>
        <v/>
      </c>
      <c r="L270" s="31" t="str">
        <f>IF('Cenas aprēķins'!$G$22="Jā",IFERROR(ROUND(O270/'Vispārīgā informācija'!$D$41,2),""),"")</f>
        <v/>
      </c>
      <c r="M270" s="31" t="str">
        <f>IF('Cenas aprēķins'!$H$22="Jā",IFERROR(ROUND(H270/I270/12,2),""),"")</f>
        <v/>
      </c>
      <c r="N270" s="32" t="str">
        <f>IF('Cenas aprēķins'!$I$22="Jā",IFERROR(ROUND(O270/(24*'Vispārīgā informācija'!$D$41)*$N$175,2),""),"")</f>
        <v/>
      </c>
      <c r="O270" s="223" t="str">
        <f t="shared" si="12"/>
        <v/>
      </c>
    </row>
    <row r="271" spans="2:15" ht="15.5" hidden="1" outlineLevel="2" x14ac:dyDescent="0.35">
      <c r="B271" s="110">
        <v>94</v>
      </c>
      <c r="C271" s="294"/>
      <c r="D271" s="294"/>
      <c r="E271" s="295"/>
      <c r="F271" s="296"/>
      <c r="G271" s="294"/>
      <c r="H271" s="31">
        <f t="shared" si="11"/>
        <v>0</v>
      </c>
      <c r="I271" s="184"/>
      <c r="J271" s="31" t="str">
        <f>IF('Cenas aprēķins'!$E$22="Jā",IFERROR(ROUND(O271/(24*'Vispārīgā informācija'!$D$41)*$J$175,2),""),"")</f>
        <v/>
      </c>
      <c r="K271" s="31" t="str">
        <f>IF('Cenas aprēķins'!$F$22="Jā",IFERROR(ROUND(O271/(24*'Vispārīgā informācija'!$D$41)*$K$175,2),""),"")</f>
        <v/>
      </c>
      <c r="L271" s="31" t="str">
        <f>IF('Cenas aprēķins'!$G$22="Jā",IFERROR(ROUND(O271/'Vispārīgā informācija'!$D$41,2),""),"")</f>
        <v/>
      </c>
      <c r="M271" s="31" t="str">
        <f>IF('Cenas aprēķins'!$H$22="Jā",IFERROR(ROUND(H271/I271/12,2),""),"")</f>
        <v/>
      </c>
      <c r="N271" s="32" t="str">
        <f>IF('Cenas aprēķins'!$I$22="Jā",IFERROR(ROUND(O271/(24*'Vispārīgā informācija'!$D$41)*$N$175,2),""),"")</f>
        <v/>
      </c>
      <c r="O271" s="223" t="str">
        <f t="shared" si="12"/>
        <v/>
      </c>
    </row>
    <row r="272" spans="2:15" ht="15.5" hidden="1" outlineLevel="2" x14ac:dyDescent="0.35">
      <c r="B272" s="110">
        <v>95</v>
      </c>
      <c r="C272" s="294"/>
      <c r="D272" s="294"/>
      <c r="E272" s="295"/>
      <c r="F272" s="296"/>
      <c r="G272" s="294"/>
      <c r="H272" s="31">
        <f t="shared" si="11"/>
        <v>0</v>
      </c>
      <c r="I272" s="184"/>
      <c r="J272" s="31" t="str">
        <f>IF('Cenas aprēķins'!$E$22="Jā",IFERROR(ROUND(O272/(24*'Vispārīgā informācija'!$D$41)*$J$175,2),""),"")</f>
        <v/>
      </c>
      <c r="K272" s="31" t="str">
        <f>IF('Cenas aprēķins'!$F$22="Jā",IFERROR(ROUND(O272/(24*'Vispārīgā informācija'!$D$41)*$K$175,2),""),"")</f>
        <v/>
      </c>
      <c r="L272" s="31" t="str">
        <f>IF('Cenas aprēķins'!$G$22="Jā",IFERROR(ROUND(O272/'Vispārīgā informācija'!$D$41,2),""),"")</f>
        <v/>
      </c>
      <c r="M272" s="31" t="str">
        <f>IF('Cenas aprēķins'!$H$22="Jā",IFERROR(ROUND(H272/I272/12,2),""),"")</f>
        <v/>
      </c>
      <c r="N272" s="32" t="str">
        <f>IF('Cenas aprēķins'!$I$22="Jā",IFERROR(ROUND(O272/(24*'Vispārīgā informācija'!$D$41)*$N$175,2),""),"")</f>
        <v/>
      </c>
      <c r="O272" s="223" t="str">
        <f t="shared" si="12"/>
        <v/>
      </c>
    </row>
    <row r="273" spans="2:15" ht="15.5" hidden="1" outlineLevel="2" x14ac:dyDescent="0.35">
      <c r="B273" s="110">
        <v>96</v>
      </c>
      <c r="C273" s="294"/>
      <c r="D273" s="294"/>
      <c r="E273" s="295"/>
      <c r="F273" s="296"/>
      <c r="G273" s="294"/>
      <c r="H273" s="31">
        <f t="shared" si="11"/>
        <v>0</v>
      </c>
      <c r="I273" s="184"/>
      <c r="J273" s="31" t="str">
        <f>IF('Cenas aprēķins'!$E$22="Jā",IFERROR(ROUND(O273/(24*'Vispārīgā informācija'!$D$41)*$J$175,2),""),"")</f>
        <v/>
      </c>
      <c r="K273" s="31" t="str">
        <f>IF('Cenas aprēķins'!$F$22="Jā",IFERROR(ROUND(O273/(24*'Vispārīgā informācija'!$D$41)*$K$175,2),""),"")</f>
        <v/>
      </c>
      <c r="L273" s="31" t="str">
        <f>IF('Cenas aprēķins'!$G$22="Jā",IFERROR(ROUND(O273/'Vispārīgā informācija'!$D$41,2),""),"")</f>
        <v/>
      </c>
      <c r="M273" s="31" t="str">
        <f>IF('Cenas aprēķins'!$H$22="Jā",IFERROR(ROUND(H273/I273/12,2),""),"")</f>
        <v/>
      </c>
      <c r="N273" s="32" t="str">
        <f>IF('Cenas aprēķins'!$I$22="Jā",IFERROR(ROUND(O273/(24*'Vispārīgā informācija'!$D$41)*$N$175,2),""),"")</f>
        <v/>
      </c>
      <c r="O273" s="223" t="str">
        <f t="shared" si="12"/>
        <v/>
      </c>
    </row>
    <row r="274" spans="2:15" ht="15.5" hidden="1" outlineLevel="2" x14ac:dyDescent="0.35">
      <c r="B274" s="110">
        <v>97</v>
      </c>
      <c r="C274" s="294"/>
      <c r="D274" s="294"/>
      <c r="E274" s="295"/>
      <c r="F274" s="296"/>
      <c r="G274" s="294"/>
      <c r="H274" s="31">
        <f t="shared" si="11"/>
        <v>0</v>
      </c>
      <c r="I274" s="184"/>
      <c r="J274" s="31" t="str">
        <f>IF('Cenas aprēķins'!$E$22="Jā",IFERROR(ROUND(O274/(24*'Vispārīgā informācija'!$D$41)*$J$175,2),""),"")</f>
        <v/>
      </c>
      <c r="K274" s="31" t="str">
        <f>IF('Cenas aprēķins'!$F$22="Jā",IFERROR(ROUND(O274/(24*'Vispārīgā informācija'!$D$41)*$K$175,2),""),"")</f>
        <v/>
      </c>
      <c r="L274" s="31" t="str">
        <f>IF('Cenas aprēķins'!$G$22="Jā",IFERROR(ROUND(O274/'Vispārīgā informācija'!$D$41,2),""),"")</f>
        <v/>
      </c>
      <c r="M274" s="31" t="str">
        <f>IF('Cenas aprēķins'!$H$22="Jā",IFERROR(ROUND(H274/I274/12,2),""),"")</f>
        <v/>
      </c>
      <c r="N274" s="32" t="str">
        <f>IF('Cenas aprēķins'!$I$22="Jā",IFERROR(ROUND(O274/(24*'Vispārīgā informācija'!$D$41)*$N$175,2),""),"")</f>
        <v/>
      </c>
      <c r="O274" s="223" t="str">
        <f t="shared" si="12"/>
        <v/>
      </c>
    </row>
    <row r="275" spans="2:15" ht="15.5" hidden="1" outlineLevel="2" x14ac:dyDescent="0.35">
      <c r="B275" s="110">
        <v>98</v>
      </c>
      <c r="C275" s="294"/>
      <c r="D275" s="294"/>
      <c r="E275" s="295"/>
      <c r="F275" s="296"/>
      <c r="G275" s="294"/>
      <c r="H275" s="31">
        <f t="shared" si="11"/>
        <v>0</v>
      </c>
      <c r="I275" s="184"/>
      <c r="J275" s="31" t="str">
        <f>IF('Cenas aprēķins'!$E$22="Jā",IFERROR(ROUND(O275/(24*'Vispārīgā informācija'!$D$41)*$J$175,2),""),"")</f>
        <v/>
      </c>
      <c r="K275" s="31" t="str">
        <f>IF('Cenas aprēķins'!$F$22="Jā",IFERROR(ROUND(O275/(24*'Vispārīgā informācija'!$D$41)*$K$175,2),""),"")</f>
        <v/>
      </c>
      <c r="L275" s="31" t="str">
        <f>IF('Cenas aprēķins'!$G$22="Jā",IFERROR(ROUND(O275/'Vispārīgā informācija'!$D$41,2),""),"")</f>
        <v/>
      </c>
      <c r="M275" s="31" t="str">
        <f>IF('Cenas aprēķins'!$H$22="Jā",IFERROR(ROUND(H275/I275/12,2),""),"")</f>
        <v/>
      </c>
      <c r="N275" s="32" t="str">
        <f>IF('Cenas aprēķins'!$I$22="Jā",IFERROR(ROUND(O275/(24*'Vispārīgā informācija'!$D$41)*$N$175,2),""),"")</f>
        <v/>
      </c>
      <c r="O275" s="223" t="str">
        <f t="shared" si="12"/>
        <v/>
      </c>
    </row>
    <row r="276" spans="2:15" ht="15.5" hidden="1" outlineLevel="2" x14ac:dyDescent="0.35">
      <c r="B276" s="110">
        <v>99</v>
      </c>
      <c r="C276" s="294"/>
      <c r="D276" s="294"/>
      <c r="E276" s="295"/>
      <c r="F276" s="296"/>
      <c r="G276" s="294"/>
      <c r="H276" s="31">
        <f t="shared" si="11"/>
        <v>0</v>
      </c>
      <c r="I276" s="184"/>
      <c r="J276" s="31" t="str">
        <f>IF('Cenas aprēķins'!$E$22="Jā",IFERROR(ROUND(O276/(24*'Vispārīgā informācija'!$D$41)*$J$175,2),""),"")</f>
        <v/>
      </c>
      <c r="K276" s="31" t="str">
        <f>IF('Cenas aprēķins'!$F$22="Jā",IFERROR(ROUND(O276/(24*'Vispārīgā informācija'!$D$41)*$K$175,2),""),"")</f>
        <v/>
      </c>
      <c r="L276" s="31" t="str">
        <f>IF('Cenas aprēķins'!$G$22="Jā",IFERROR(ROUND(O276/'Vispārīgā informācija'!$D$41,2),""),"")</f>
        <v/>
      </c>
      <c r="M276" s="31" t="str">
        <f>IF('Cenas aprēķins'!$H$22="Jā",IFERROR(ROUND(H276/I276/12,2),""),"")</f>
        <v/>
      </c>
      <c r="N276" s="32" t="str">
        <f>IF('Cenas aprēķins'!$I$22="Jā",IFERROR(ROUND(O276/(24*'Vispārīgā informācija'!$D$41)*$N$175,2),""),"")</f>
        <v/>
      </c>
      <c r="O276" s="223" t="str">
        <f t="shared" si="12"/>
        <v/>
      </c>
    </row>
    <row r="277" spans="2:15" ht="15.5" outlineLevel="1" collapsed="1" x14ac:dyDescent="0.35">
      <c r="B277" s="110">
        <v>100</v>
      </c>
      <c r="C277" s="294"/>
      <c r="D277" s="294"/>
      <c r="E277" s="295"/>
      <c r="F277" s="296"/>
      <c r="G277" s="294"/>
      <c r="H277" s="31">
        <f t="shared" si="11"/>
        <v>0</v>
      </c>
      <c r="I277" s="184"/>
      <c r="J277" s="31" t="str">
        <f>IF('Cenas aprēķins'!$E$22="Jā",IFERROR(ROUND(O277/(24*'Vispārīgā informācija'!$D$41)*$J$175,2),""),"")</f>
        <v/>
      </c>
      <c r="K277" s="31" t="str">
        <f>IF('Cenas aprēķins'!$F$22="Jā",IFERROR(ROUND(O277/(24*'Vispārīgā informācija'!$D$41)*$K$175,2),""),"")</f>
        <v/>
      </c>
      <c r="L277" s="31" t="str">
        <f>IF('Cenas aprēķins'!$G$22="Jā",IFERROR(ROUND(O277/'Vispārīgā informācija'!$D$41,2),""),"")</f>
        <v/>
      </c>
      <c r="M277" s="31" t="str">
        <f>IF('Cenas aprēķins'!$H$22="Jā",IFERROR(ROUND(H277/I277/12,2),""),"")</f>
        <v/>
      </c>
      <c r="N277" s="32" t="str">
        <f>IF('Cenas aprēķins'!$I$22="Jā",IFERROR(ROUND(O277/(24*'Vispārīgā informācija'!$D$41)*$N$175,2),""),"")</f>
        <v/>
      </c>
      <c r="O277" s="223" t="str">
        <f t="shared" si="12"/>
        <v/>
      </c>
    </row>
    <row r="278" spans="2:15" ht="15.5" hidden="1" outlineLevel="2" x14ac:dyDescent="0.35">
      <c r="B278" s="110">
        <v>101</v>
      </c>
      <c r="C278" s="294"/>
      <c r="D278" s="294"/>
      <c r="E278" s="295"/>
      <c r="F278" s="296"/>
      <c r="G278" s="294"/>
      <c r="H278" s="31">
        <f t="shared" si="11"/>
        <v>0</v>
      </c>
      <c r="I278" s="184"/>
      <c r="J278" s="31" t="str">
        <f>IF('Cenas aprēķins'!$E$22="Jā",IFERROR(ROUND(O278/(24*'Vispārīgā informācija'!$D$41)*$J$175,2),""),"")</f>
        <v/>
      </c>
      <c r="K278" s="31" t="str">
        <f>IF('Cenas aprēķins'!$F$22="Jā",IFERROR(ROUND(O278/(24*'Vispārīgā informācija'!$D$41)*$K$175,2),""),"")</f>
        <v/>
      </c>
      <c r="L278" s="31" t="str">
        <f>IF('Cenas aprēķins'!$G$22="Jā",IFERROR(ROUND(O278/'Vispārīgā informācija'!$D$41,2),""),"")</f>
        <v/>
      </c>
      <c r="M278" s="31" t="str">
        <f>IF('Cenas aprēķins'!$H$22="Jā",IFERROR(ROUND(H278/I278/12,2),""),"")</f>
        <v/>
      </c>
      <c r="N278" s="32" t="str">
        <f>IF('Cenas aprēķins'!$I$22="Jā",IFERROR(ROUND(O278/(24*'Vispārīgā informācija'!$D$41)*$N$175,2),""),"")</f>
        <v/>
      </c>
      <c r="O278" s="223" t="str">
        <f t="shared" si="12"/>
        <v/>
      </c>
    </row>
    <row r="279" spans="2:15" ht="15.5" hidden="1" outlineLevel="2" x14ac:dyDescent="0.35">
      <c r="B279" s="110">
        <v>102</v>
      </c>
      <c r="C279" s="294"/>
      <c r="D279" s="294"/>
      <c r="E279" s="295"/>
      <c r="F279" s="296"/>
      <c r="G279" s="294"/>
      <c r="H279" s="31">
        <f t="shared" si="11"/>
        <v>0</v>
      </c>
      <c r="I279" s="184"/>
      <c r="J279" s="31" t="str">
        <f>IF('Cenas aprēķins'!$E$22="Jā",IFERROR(ROUND(O279/(24*'Vispārīgā informācija'!$D$41)*$J$175,2),""),"")</f>
        <v/>
      </c>
      <c r="K279" s="31" t="str">
        <f>IF('Cenas aprēķins'!$F$22="Jā",IFERROR(ROUND(O279/(24*'Vispārīgā informācija'!$D$41)*$K$175,2),""),"")</f>
        <v/>
      </c>
      <c r="L279" s="31" t="str">
        <f>IF('Cenas aprēķins'!$G$22="Jā",IFERROR(ROUND(O279/'Vispārīgā informācija'!$D$41,2),""),"")</f>
        <v/>
      </c>
      <c r="M279" s="31" t="str">
        <f>IF('Cenas aprēķins'!$H$22="Jā",IFERROR(ROUND(H279/I279/12,2),""),"")</f>
        <v/>
      </c>
      <c r="N279" s="32" t="str">
        <f>IF('Cenas aprēķins'!$I$22="Jā",IFERROR(ROUND(O279/(24*'Vispārīgā informācija'!$D$41)*$N$175,2),""),"")</f>
        <v/>
      </c>
      <c r="O279" s="223" t="str">
        <f t="shared" si="12"/>
        <v/>
      </c>
    </row>
    <row r="280" spans="2:15" ht="15.5" hidden="1" outlineLevel="2" x14ac:dyDescent="0.35">
      <c r="B280" s="110">
        <v>103</v>
      </c>
      <c r="C280" s="294"/>
      <c r="D280" s="294"/>
      <c r="E280" s="295"/>
      <c r="F280" s="296"/>
      <c r="G280" s="294"/>
      <c r="H280" s="31">
        <f t="shared" si="11"/>
        <v>0</v>
      </c>
      <c r="I280" s="184"/>
      <c r="J280" s="31" t="str">
        <f>IF('Cenas aprēķins'!$E$22="Jā",IFERROR(ROUND(O280/(24*'Vispārīgā informācija'!$D$41)*$J$175,2),""),"")</f>
        <v/>
      </c>
      <c r="K280" s="31" t="str">
        <f>IF('Cenas aprēķins'!$F$22="Jā",IFERROR(ROUND(O280/(24*'Vispārīgā informācija'!$D$41)*$K$175,2),""),"")</f>
        <v/>
      </c>
      <c r="L280" s="31" t="str">
        <f>IF('Cenas aprēķins'!$G$22="Jā",IFERROR(ROUND(O280/'Vispārīgā informācija'!$D$41,2),""),"")</f>
        <v/>
      </c>
      <c r="M280" s="31" t="str">
        <f>IF('Cenas aprēķins'!$H$22="Jā",IFERROR(ROUND(H280/I280/12,2),""),"")</f>
        <v/>
      </c>
      <c r="N280" s="32" t="str">
        <f>IF('Cenas aprēķins'!$I$22="Jā",IFERROR(ROUND(O280/(24*'Vispārīgā informācija'!$D$41)*$N$175,2),""),"")</f>
        <v/>
      </c>
      <c r="O280" s="223" t="str">
        <f t="shared" si="12"/>
        <v/>
      </c>
    </row>
    <row r="281" spans="2:15" ht="15.5" hidden="1" outlineLevel="2" x14ac:dyDescent="0.35">
      <c r="B281" s="110">
        <v>104</v>
      </c>
      <c r="C281" s="294"/>
      <c r="D281" s="294"/>
      <c r="E281" s="295"/>
      <c r="F281" s="296"/>
      <c r="G281" s="294"/>
      <c r="H281" s="31">
        <f t="shared" si="11"/>
        <v>0</v>
      </c>
      <c r="I281" s="184"/>
      <c r="J281" s="31" t="str">
        <f>IF('Cenas aprēķins'!$E$22="Jā",IFERROR(ROUND(O281/(24*'Vispārīgā informācija'!$D$41)*$J$175,2),""),"")</f>
        <v/>
      </c>
      <c r="K281" s="31" t="str">
        <f>IF('Cenas aprēķins'!$F$22="Jā",IFERROR(ROUND(O281/(24*'Vispārīgā informācija'!$D$41)*$K$175,2),""),"")</f>
        <v/>
      </c>
      <c r="L281" s="31" t="str">
        <f>IF('Cenas aprēķins'!$G$22="Jā",IFERROR(ROUND(O281/'Vispārīgā informācija'!$D$41,2),""),"")</f>
        <v/>
      </c>
      <c r="M281" s="31" t="str">
        <f>IF('Cenas aprēķins'!$H$22="Jā",IFERROR(ROUND(H281/I281/12,2),""),"")</f>
        <v/>
      </c>
      <c r="N281" s="32" t="str">
        <f>IF('Cenas aprēķins'!$I$22="Jā",IFERROR(ROUND(O281/(24*'Vispārīgā informācija'!$D$41)*$N$175,2),""),"")</f>
        <v/>
      </c>
      <c r="O281" s="223" t="str">
        <f t="shared" si="12"/>
        <v/>
      </c>
    </row>
    <row r="282" spans="2:15" ht="15.5" hidden="1" outlineLevel="2" x14ac:dyDescent="0.35">
      <c r="B282" s="110">
        <v>105</v>
      </c>
      <c r="C282" s="294"/>
      <c r="D282" s="294"/>
      <c r="E282" s="295"/>
      <c r="F282" s="296"/>
      <c r="G282" s="294"/>
      <c r="H282" s="31">
        <f t="shared" si="11"/>
        <v>0</v>
      </c>
      <c r="I282" s="184"/>
      <c r="J282" s="31" t="str">
        <f>IF('Cenas aprēķins'!$E$22="Jā",IFERROR(ROUND(O282/(24*'Vispārīgā informācija'!$D$41)*$J$175,2),""),"")</f>
        <v/>
      </c>
      <c r="K282" s="31" t="str">
        <f>IF('Cenas aprēķins'!$F$22="Jā",IFERROR(ROUND(O282/(24*'Vispārīgā informācija'!$D$41)*$K$175,2),""),"")</f>
        <v/>
      </c>
      <c r="L282" s="31" t="str">
        <f>IF('Cenas aprēķins'!$G$22="Jā",IFERROR(ROUND(O282/'Vispārīgā informācija'!$D$41,2),""),"")</f>
        <v/>
      </c>
      <c r="M282" s="31" t="str">
        <f>IF('Cenas aprēķins'!$H$22="Jā",IFERROR(ROUND(H282/I282/12,2),""),"")</f>
        <v/>
      </c>
      <c r="N282" s="32" t="str">
        <f>IF('Cenas aprēķins'!$I$22="Jā",IFERROR(ROUND(O282/(24*'Vispārīgā informācija'!$D$41)*$N$175,2),""),"")</f>
        <v/>
      </c>
      <c r="O282" s="223" t="str">
        <f t="shared" si="12"/>
        <v/>
      </c>
    </row>
    <row r="283" spans="2:15" ht="15.5" hidden="1" outlineLevel="2" x14ac:dyDescent="0.35">
      <c r="B283" s="110">
        <v>106</v>
      </c>
      <c r="C283" s="294"/>
      <c r="D283" s="294"/>
      <c r="E283" s="295"/>
      <c r="F283" s="296"/>
      <c r="G283" s="294"/>
      <c r="H283" s="31">
        <f t="shared" si="11"/>
        <v>0</v>
      </c>
      <c r="I283" s="184"/>
      <c r="J283" s="31" t="str">
        <f>IF('Cenas aprēķins'!$E$22="Jā",IFERROR(ROUND(O283/(24*'Vispārīgā informācija'!$D$41)*$J$175,2),""),"")</f>
        <v/>
      </c>
      <c r="K283" s="31" t="str">
        <f>IF('Cenas aprēķins'!$F$22="Jā",IFERROR(ROUND(O283/(24*'Vispārīgā informācija'!$D$41)*$K$175,2),""),"")</f>
        <v/>
      </c>
      <c r="L283" s="31" t="str">
        <f>IF('Cenas aprēķins'!$G$22="Jā",IFERROR(ROUND(O283/'Vispārīgā informācija'!$D$41,2),""),"")</f>
        <v/>
      </c>
      <c r="M283" s="31" t="str">
        <f>IF('Cenas aprēķins'!$H$22="Jā",IFERROR(ROUND(H283/I283/12,2),""),"")</f>
        <v/>
      </c>
      <c r="N283" s="32" t="str">
        <f>IF('Cenas aprēķins'!$I$22="Jā",IFERROR(ROUND(O283/(24*'Vispārīgā informācija'!$D$41)*$N$175,2),""),"")</f>
        <v/>
      </c>
      <c r="O283" s="223" t="str">
        <f t="shared" si="12"/>
        <v/>
      </c>
    </row>
    <row r="284" spans="2:15" ht="15.5" hidden="1" outlineLevel="2" x14ac:dyDescent="0.35">
      <c r="B284" s="110">
        <v>107</v>
      </c>
      <c r="C284" s="294"/>
      <c r="D284" s="294"/>
      <c r="E284" s="295"/>
      <c r="F284" s="296"/>
      <c r="G284" s="294"/>
      <c r="H284" s="31">
        <f t="shared" si="11"/>
        <v>0</v>
      </c>
      <c r="I284" s="184"/>
      <c r="J284" s="31" t="str">
        <f>IF('Cenas aprēķins'!$E$22="Jā",IFERROR(ROUND(O284/(24*'Vispārīgā informācija'!$D$41)*$J$175,2),""),"")</f>
        <v/>
      </c>
      <c r="K284" s="31" t="str">
        <f>IF('Cenas aprēķins'!$F$22="Jā",IFERROR(ROUND(O284/(24*'Vispārīgā informācija'!$D$41)*$K$175,2),""),"")</f>
        <v/>
      </c>
      <c r="L284" s="31" t="str">
        <f>IF('Cenas aprēķins'!$G$22="Jā",IFERROR(ROUND(O284/'Vispārīgā informācija'!$D$41,2),""),"")</f>
        <v/>
      </c>
      <c r="M284" s="31" t="str">
        <f>IF('Cenas aprēķins'!$H$22="Jā",IFERROR(ROUND(H284/I284/12,2),""),"")</f>
        <v/>
      </c>
      <c r="N284" s="32" t="str">
        <f>IF('Cenas aprēķins'!$I$22="Jā",IFERROR(ROUND(O284/(24*'Vispārīgā informācija'!$D$41)*$N$175,2),""),"")</f>
        <v/>
      </c>
      <c r="O284" s="223" t="str">
        <f t="shared" si="12"/>
        <v/>
      </c>
    </row>
    <row r="285" spans="2:15" ht="15.5" hidden="1" outlineLevel="2" x14ac:dyDescent="0.35">
      <c r="B285" s="110">
        <v>108</v>
      </c>
      <c r="C285" s="294"/>
      <c r="D285" s="294"/>
      <c r="E285" s="295"/>
      <c r="F285" s="296"/>
      <c r="G285" s="294"/>
      <c r="H285" s="31">
        <f t="shared" si="11"/>
        <v>0</v>
      </c>
      <c r="I285" s="184"/>
      <c r="J285" s="31" t="str">
        <f>IF('Cenas aprēķins'!$E$22="Jā",IFERROR(ROUND(O285/(24*'Vispārīgā informācija'!$D$41)*$J$175,2),""),"")</f>
        <v/>
      </c>
      <c r="K285" s="31" t="str">
        <f>IF('Cenas aprēķins'!$F$22="Jā",IFERROR(ROUND(O285/(24*'Vispārīgā informācija'!$D$41)*$K$175,2),""),"")</f>
        <v/>
      </c>
      <c r="L285" s="31" t="str">
        <f>IF('Cenas aprēķins'!$G$22="Jā",IFERROR(ROUND(O285/'Vispārīgā informācija'!$D$41,2),""),"")</f>
        <v/>
      </c>
      <c r="M285" s="31" t="str">
        <f>IF('Cenas aprēķins'!$H$22="Jā",IFERROR(ROUND(H285/I285/12,2),""),"")</f>
        <v/>
      </c>
      <c r="N285" s="32" t="str">
        <f>IF('Cenas aprēķins'!$I$22="Jā",IFERROR(ROUND(O285/(24*'Vispārīgā informācija'!$D$41)*$N$175,2),""),"")</f>
        <v/>
      </c>
      <c r="O285" s="223" t="str">
        <f t="shared" si="12"/>
        <v/>
      </c>
    </row>
    <row r="286" spans="2:15" ht="15.5" hidden="1" outlineLevel="2" x14ac:dyDescent="0.35">
      <c r="B286" s="110">
        <v>109</v>
      </c>
      <c r="C286" s="294"/>
      <c r="D286" s="294"/>
      <c r="E286" s="295"/>
      <c r="F286" s="296"/>
      <c r="G286" s="294"/>
      <c r="H286" s="31">
        <f t="shared" si="11"/>
        <v>0</v>
      </c>
      <c r="I286" s="184"/>
      <c r="J286" s="31" t="str">
        <f>IF('Cenas aprēķins'!$E$22="Jā",IFERROR(ROUND(O286/(24*'Vispārīgā informācija'!$D$41)*$J$175,2),""),"")</f>
        <v/>
      </c>
      <c r="K286" s="31" t="str">
        <f>IF('Cenas aprēķins'!$F$22="Jā",IFERROR(ROUND(O286/(24*'Vispārīgā informācija'!$D$41)*$K$175,2),""),"")</f>
        <v/>
      </c>
      <c r="L286" s="31" t="str">
        <f>IF('Cenas aprēķins'!$G$22="Jā",IFERROR(ROUND(O286/'Vispārīgā informācija'!$D$41,2),""),"")</f>
        <v/>
      </c>
      <c r="M286" s="31" t="str">
        <f>IF('Cenas aprēķins'!$H$22="Jā",IFERROR(ROUND(H286/I286/12,2),""),"")</f>
        <v/>
      </c>
      <c r="N286" s="32" t="str">
        <f>IF('Cenas aprēķins'!$I$22="Jā",IFERROR(ROUND(O286/(24*'Vispārīgā informācija'!$D$41)*$N$175,2),""),"")</f>
        <v/>
      </c>
      <c r="O286" s="223" t="str">
        <f t="shared" si="12"/>
        <v/>
      </c>
    </row>
    <row r="287" spans="2:15" ht="15.5" outlineLevel="1" collapsed="1" x14ac:dyDescent="0.35">
      <c r="B287" s="110">
        <v>110</v>
      </c>
      <c r="C287" s="294"/>
      <c r="D287" s="294"/>
      <c r="E287" s="295"/>
      <c r="F287" s="296"/>
      <c r="G287" s="294"/>
      <c r="H287" s="31">
        <f t="shared" si="11"/>
        <v>0</v>
      </c>
      <c r="I287" s="184"/>
      <c r="J287" s="31" t="str">
        <f>IF('Cenas aprēķins'!$E$22="Jā",IFERROR(ROUND(O287/(24*'Vispārīgā informācija'!$D$41)*$J$175,2),""),"")</f>
        <v/>
      </c>
      <c r="K287" s="31" t="str">
        <f>IF('Cenas aprēķins'!$F$22="Jā",IFERROR(ROUND(O287/(24*'Vispārīgā informācija'!$D$41)*$K$175,2),""),"")</f>
        <v/>
      </c>
      <c r="L287" s="31" t="str">
        <f>IF('Cenas aprēķins'!$G$22="Jā",IFERROR(ROUND(O287/'Vispārīgā informācija'!$D$41,2),""),"")</f>
        <v/>
      </c>
      <c r="M287" s="31" t="str">
        <f>IF('Cenas aprēķins'!$H$22="Jā",IFERROR(ROUND(H287/I287/12,2),""),"")</f>
        <v/>
      </c>
      <c r="N287" s="32" t="str">
        <f>IF('Cenas aprēķins'!$I$22="Jā",IFERROR(ROUND(O287/(24*'Vispārīgā informācija'!$D$41)*$N$175,2),""),"")</f>
        <v/>
      </c>
      <c r="O287" s="223" t="str">
        <f t="shared" si="12"/>
        <v/>
      </c>
    </row>
    <row r="288" spans="2:15" ht="15.5" hidden="1" outlineLevel="2" x14ac:dyDescent="0.35">
      <c r="B288" s="110">
        <v>111</v>
      </c>
      <c r="C288" s="294"/>
      <c r="D288" s="294"/>
      <c r="E288" s="295"/>
      <c r="F288" s="296"/>
      <c r="G288" s="294"/>
      <c r="H288" s="31">
        <f t="shared" si="11"/>
        <v>0</v>
      </c>
      <c r="I288" s="184"/>
      <c r="J288" s="31" t="str">
        <f>IF('Cenas aprēķins'!$E$22="Jā",IFERROR(ROUND(O288/(24*'Vispārīgā informācija'!$D$41)*$J$175,2),""),"")</f>
        <v/>
      </c>
      <c r="K288" s="31" t="str">
        <f>IF('Cenas aprēķins'!$F$22="Jā",IFERROR(ROUND(O288/(24*'Vispārīgā informācija'!$D$41)*$K$175,2),""),"")</f>
        <v/>
      </c>
      <c r="L288" s="31" t="str">
        <f>IF('Cenas aprēķins'!$G$22="Jā",IFERROR(ROUND(O288/'Vispārīgā informācija'!$D$41,2),""),"")</f>
        <v/>
      </c>
      <c r="M288" s="31" t="str">
        <f>IF('Cenas aprēķins'!$H$22="Jā",IFERROR(ROUND(H288/I288/12,2),""),"")</f>
        <v/>
      </c>
      <c r="N288" s="32" t="str">
        <f>IF('Cenas aprēķins'!$I$22="Jā",IFERROR(ROUND(O288/(24*'Vispārīgā informācija'!$D$41)*$N$175,2),""),"")</f>
        <v/>
      </c>
      <c r="O288" s="223" t="str">
        <f t="shared" si="12"/>
        <v/>
      </c>
    </row>
    <row r="289" spans="2:15" ht="15.5" hidden="1" outlineLevel="2" x14ac:dyDescent="0.35">
      <c r="B289" s="110">
        <v>112</v>
      </c>
      <c r="C289" s="294"/>
      <c r="D289" s="294"/>
      <c r="E289" s="295"/>
      <c r="F289" s="296"/>
      <c r="G289" s="294"/>
      <c r="H289" s="31">
        <f t="shared" si="11"/>
        <v>0</v>
      </c>
      <c r="I289" s="184"/>
      <c r="J289" s="31" t="str">
        <f>IF('Cenas aprēķins'!$E$22="Jā",IFERROR(ROUND(O289/(24*'Vispārīgā informācija'!$D$41)*$J$175,2),""),"")</f>
        <v/>
      </c>
      <c r="K289" s="31" t="str">
        <f>IF('Cenas aprēķins'!$F$22="Jā",IFERROR(ROUND(O289/(24*'Vispārīgā informācija'!$D$41)*$K$175,2),""),"")</f>
        <v/>
      </c>
      <c r="L289" s="31" t="str">
        <f>IF('Cenas aprēķins'!$G$22="Jā",IFERROR(ROUND(O289/'Vispārīgā informācija'!$D$41,2),""),"")</f>
        <v/>
      </c>
      <c r="M289" s="31" t="str">
        <f>IF('Cenas aprēķins'!$H$22="Jā",IFERROR(ROUND(H289/I289/12,2),""),"")</f>
        <v/>
      </c>
      <c r="N289" s="32" t="str">
        <f>IF('Cenas aprēķins'!$I$22="Jā",IFERROR(ROUND(O289/(24*'Vispārīgā informācija'!$D$41)*$N$175,2),""),"")</f>
        <v/>
      </c>
      <c r="O289" s="223" t="str">
        <f t="shared" si="12"/>
        <v/>
      </c>
    </row>
    <row r="290" spans="2:15" ht="15.5" hidden="1" outlineLevel="2" x14ac:dyDescent="0.35">
      <c r="B290" s="110">
        <v>113</v>
      </c>
      <c r="C290" s="294"/>
      <c r="D290" s="294"/>
      <c r="E290" s="295"/>
      <c r="F290" s="296"/>
      <c r="G290" s="294"/>
      <c r="H290" s="31">
        <f t="shared" si="11"/>
        <v>0</v>
      </c>
      <c r="I290" s="184"/>
      <c r="J290" s="31" t="str">
        <f>IF('Cenas aprēķins'!$E$22="Jā",IFERROR(ROUND(O290/(24*'Vispārīgā informācija'!$D$41)*$J$175,2),""),"")</f>
        <v/>
      </c>
      <c r="K290" s="31" t="str">
        <f>IF('Cenas aprēķins'!$F$22="Jā",IFERROR(ROUND(O290/(24*'Vispārīgā informācija'!$D$41)*$K$175,2),""),"")</f>
        <v/>
      </c>
      <c r="L290" s="31" t="str">
        <f>IF('Cenas aprēķins'!$G$22="Jā",IFERROR(ROUND(O290/'Vispārīgā informācija'!$D$41,2),""),"")</f>
        <v/>
      </c>
      <c r="M290" s="31" t="str">
        <f>IF('Cenas aprēķins'!$H$22="Jā",IFERROR(ROUND(H290/I290/12,2),""),"")</f>
        <v/>
      </c>
      <c r="N290" s="32" t="str">
        <f>IF('Cenas aprēķins'!$I$22="Jā",IFERROR(ROUND(O290/(24*'Vispārīgā informācija'!$D$41)*$N$175,2),""),"")</f>
        <v/>
      </c>
      <c r="O290" s="223" t="str">
        <f t="shared" si="12"/>
        <v/>
      </c>
    </row>
    <row r="291" spans="2:15" ht="15.5" hidden="1" outlineLevel="2" x14ac:dyDescent="0.35">
      <c r="B291" s="110">
        <v>114</v>
      </c>
      <c r="C291" s="294"/>
      <c r="D291" s="294"/>
      <c r="E291" s="295"/>
      <c r="F291" s="296"/>
      <c r="G291" s="294"/>
      <c r="H291" s="31">
        <f t="shared" si="11"/>
        <v>0</v>
      </c>
      <c r="I291" s="184"/>
      <c r="J291" s="31" t="str">
        <f>IF('Cenas aprēķins'!$E$22="Jā",IFERROR(ROUND(O291/(24*'Vispārīgā informācija'!$D$41)*$J$175,2),""),"")</f>
        <v/>
      </c>
      <c r="K291" s="31" t="str">
        <f>IF('Cenas aprēķins'!$F$22="Jā",IFERROR(ROUND(O291/(24*'Vispārīgā informācija'!$D$41)*$K$175,2),""),"")</f>
        <v/>
      </c>
      <c r="L291" s="31" t="str">
        <f>IF('Cenas aprēķins'!$G$22="Jā",IFERROR(ROUND(O291/'Vispārīgā informācija'!$D$41,2),""),"")</f>
        <v/>
      </c>
      <c r="M291" s="31" t="str">
        <f>IF('Cenas aprēķins'!$H$22="Jā",IFERROR(ROUND(H291/I291/12,2),""),"")</f>
        <v/>
      </c>
      <c r="N291" s="32" t="str">
        <f>IF('Cenas aprēķins'!$I$22="Jā",IFERROR(ROUND(O291/(24*'Vispārīgā informācija'!$D$41)*$N$175,2),""),"")</f>
        <v/>
      </c>
      <c r="O291" s="223" t="str">
        <f t="shared" si="12"/>
        <v/>
      </c>
    </row>
    <row r="292" spans="2:15" ht="15.5" hidden="1" outlineLevel="2" x14ac:dyDescent="0.35">
      <c r="B292" s="110">
        <v>115</v>
      </c>
      <c r="C292" s="294"/>
      <c r="D292" s="294"/>
      <c r="E292" s="295"/>
      <c r="F292" s="296"/>
      <c r="G292" s="294"/>
      <c r="H292" s="31">
        <f t="shared" si="11"/>
        <v>0</v>
      </c>
      <c r="I292" s="184"/>
      <c r="J292" s="31" t="str">
        <f>IF('Cenas aprēķins'!$E$22="Jā",IFERROR(ROUND(O292/(24*'Vispārīgā informācija'!$D$41)*$J$175,2),""),"")</f>
        <v/>
      </c>
      <c r="K292" s="31" t="str">
        <f>IF('Cenas aprēķins'!$F$22="Jā",IFERROR(ROUND(O292/(24*'Vispārīgā informācija'!$D$41)*$K$175,2),""),"")</f>
        <v/>
      </c>
      <c r="L292" s="31" t="str">
        <f>IF('Cenas aprēķins'!$G$22="Jā",IFERROR(ROUND(O292/'Vispārīgā informācija'!$D$41,2),""),"")</f>
        <v/>
      </c>
      <c r="M292" s="31" t="str">
        <f>IF('Cenas aprēķins'!$H$22="Jā",IFERROR(ROUND(H292/I292/12,2),""),"")</f>
        <v/>
      </c>
      <c r="N292" s="32" t="str">
        <f>IF('Cenas aprēķins'!$I$22="Jā",IFERROR(ROUND(O292/(24*'Vispārīgā informācija'!$D$41)*$N$175,2),""),"")</f>
        <v/>
      </c>
      <c r="O292" s="223" t="str">
        <f t="shared" si="12"/>
        <v/>
      </c>
    </row>
    <row r="293" spans="2:15" ht="15.5" hidden="1" outlineLevel="2" x14ac:dyDescent="0.35">
      <c r="B293" s="110">
        <v>116</v>
      </c>
      <c r="C293" s="294"/>
      <c r="D293" s="294"/>
      <c r="E293" s="295"/>
      <c r="F293" s="296"/>
      <c r="G293" s="294"/>
      <c r="H293" s="31">
        <f t="shared" si="11"/>
        <v>0</v>
      </c>
      <c r="I293" s="184"/>
      <c r="J293" s="31" t="str">
        <f>IF('Cenas aprēķins'!$E$22="Jā",IFERROR(ROUND(O293/(24*'Vispārīgā informācija'!$D$41)*$J$175,2),""),"")</f>
        <v/>
      </c>
      <c r="K293" s="31" t="str">
        <f>IF('Cenas aprēķins'!$F$22="Jā",IFERROR(ROUND(O293/(24*'Vispārīgā informācija'!$D$41)*$K$175,2),""),"")</f>
        <v/>
      </c>
      <c r="L293" s="31" t="str">
        <f>IF('Cenas aprēķins'!$G$22="Jā",IFERROR(ROUND(O293/'Vispārīgā informācija'!$D$41,2),""),"")</f>
        <v/>
      </c>
      <c r="M293" s="31" t="str">
        <f>IF('Cenas aprēķins'!$H$22="Jā",IFERROR(ROUND(H293/I293/12,2),""),"")</f>
        <v/>
      </c>
      <c r="N293" s="32" t="str">
        <f>IF('Cenas aprēķins'!$I$22="Jā",IFERROR(ROUND(O293/(24*'Vispārīgā informācija'!$D$41)*$N$175,2),""),"")</f>
        <v/>
      </c>
      <c r="O293" s="223" t="str">
        <f t="shared" si="12"/>
        <v/>
      </c>
    </row>
    <row r="294" spans="2:15" ht="15.5" hidden="1" outlineLevel="2" x14ac:dyDescent="0.35">
      <c r="B294" s="110">
        <v>117</v>
      </c>
      <c r="C294" s="184"/>
      <c r="D294" s="184"/>
      <c r="E294" s="220"/>
      <c r="F294" s="219"/>
      <c r="G294" s="184"/>
      <c r="H294" s="31">
        <f t="shared" si="11"/>
        <v>0</v>
      </c>
      <c r="I294" s="184"/>
      <c r="J294" s="31" t="str">
        <f>IF('Cenas aprēķins'!$E$22="Jā",IFERROR(ROUND(O294/(24*'Vispārīgā informācija'!$D$41)*$J$175,2),""),"")</f>
        <v/>
      </c>
      <c r="K294" s="31" t="str">
        <f>IF('Cenas aprēķins'!$F$22="Jā",IFERROR(ROUND(O294/(24*'Vispārīgā informācija'!$D$41)*$K$175,2),""),"")</f>
        <v/>
      </c>
      <c r="L294" s="31" t="str">
        <f>IF('Cenas aprēķins'!$G$22="Jā",IFERROR(ROUND(O294/'Vispārīgā informācija'!$D$41,2),""),"")</f>
        <v/>
      </c>
      <c r="M294" s="31" t="str">
        <f>IF('Cenas aprēķins'!$H$22="Jā",IFERROR(ROUND(H294/I294/12,2),""),"")</f>
        <v/>
      </c>
      <c r="N294" s="32" t="str">
        <f>IF('Cenas aprēķins'!$I$22="Jā",IFERROR(ROUND(O294/(24*'Vispārīgā informācija'!$D$41)*$N$175,2),""),"")</f>
        <v/>
      </c>
      <c r="O294" s="223" t="str">
        <f t="shared" si="12"/>
        <v/>
      </c>
    </row>
    <row r="295" spans="2:15" ht="15.5" hidden="1" outlineLevel="2" x14ac:dyDescent="0.35">
      <c r="B295" s="110">
        <v>118</v>
      </c>
      <c r="C295" s="184"/>
      <c r="D295" s="184"/>
      <c r="E295" s="220"/>
      <c r="F295" s="219"/>
      <c r="G295" s="184"/>
      <c r="H295" s="31">
        <f t="shared" si="11"/>
        <v>0</v>
      </c>
      <c r="I295" s="184"/>
      <c r="J295" s="31" t="str">
        <f>IF('Cenas aprēķins'!$E$22="Jā",IFERROR(ROUND(O295/(24*'Vispārīgā informācija'!$D$41)*$J$175,2),""),"")</f>
        <v/>
      </c>
      <c r="K295" s="31" t="str">
        <f>IF('Cenas aprēķins'!$F$22="Jā",IFERROR(ROUND(O295/(24*'Vispārīgā informācija'!$D$41)*$K$175,2),""),"")</f>
        <v/>
      </c>
      <c r="L295" s="31" t="str">
        <f>IF('Cenas aprēķins'!$G$22="Jā",IFERROR(ROUND(O295/'Vispārīgā informācija'!$D$41,2),""),"")</f>
        <v/>
      </c>
      <c r="M295" s="31" t="str">
        <f>IF('Cenas aprēķins'!$H$22="Jā",IFERROR(ROUND(H295/I295/12,2),""),"")</f>
        <v/>
      </c>
      <c r="N295" s="32" t="str">
        <f>IF('Cenas aprēķins'!$I$22="Jā",IFERROR(ROUND(O295/(24*'Vispārīgā informācija'!$D$41)*$N$175,2),""),"")</f>
        <v/>
      </c>
      <c r="O295" s="223" t="str">
        <f t="shared" si="12"/>
        <v/>
      </c>
    </row>
    <row r="296" spans="2:15" ht="15.5" hidden="1" outlineLevel="2" x14ac:dyDescent="0.35">
      <c r="B296" s="110">
        <v>119</v>
      </c>
      <c r="C296" s="184"/>
      <c r="D296" s="184"/>
      <c r="E296" s="220"/>
      <c r="F296" s="219"/>
      <c r="G296" s="184"/>
      <c r="H296" s="31">
        <f t="shared" si="11"/>
        <v>0</v>
      </c>
      <c r="I296" s="184"/>
      <c r="J296" s="31" t="str">
        <f>IF('Cenas aprēķins'!$E$22="Jā",IFERROR(ROUND(O296/(24*'Vispārīgā informācija'!$D$41)*$J$175,2),""),"")</f>
        <v/>
      </c>
      <c r="K296" s="31" t="str">
        <f>IF('Cenas aprēķins'!$F$22="Jā",IFERROR(ROUND(O296/(24*'Vispārīgā informācija'!$D$41)*$K$175,2),""),"")</f>
        <v/>
      </c>
      <c r="L296" s="31" t="str">
        <f>IF('Cenas aprēķins'!$G$22="Jā",IFERROR(ROUND(O296/'Vispārīgā informācija'!$D$41,2),""),"")</f>
        <v/>
      </c>
      <c r="M296" s="31" t="str">
        <f>IF('Cenas aprēķins'!$H$22="Jā",IFERROR(ROUND(H296/I296/12,2),""),"")</f>
        <v/>
      </c>
      <c r="N296" s="32" t="str">
        <f>IF('Cenas aprēķins'!$I$22="Jā",IFERROR(ROUND(O296/(24*'Vispārīgā informācija'!$D$41)*$N$175,2),""),"")</f>
        <v/>
      </c>
      <c r="O296" s="223" t="str">
        <f t="shared" si="12"/>
        <v/>
      </c>
    </row>
    <row r="297" spans="2:15" ht="15.5" outlineLevel="1" collapsed="1" x14ac:dyDescent="0.35">
      <c r="B297" s="110">
        <v>120</v>
      </c>
      <c r="C297" s="184"/>
      <c r="D297" s="184"/>
      <c r="E297" s="220"/>
      <c r="F297" s="219"/>
      <c r="G297" s="184"/>
      <c r="H297" s="31">
        <f t="shared" si="11"/>
        <v>0</v>
      </c>
      <c r="I297" s="184"/>
      <c r="J297" s="31" t="str">
        <f>IF('Cenas aprēķins'!$E$22="Jā",IFERROR(ROUND(O297/(24*'Vispārīgā informācija'!$D$41)*$J$175,2),""),"")</f>
        <v/>
      </c>
      <c r="K297" s="31" t="str">
        <f>IF('Cenas aprēķins'!$F$22="Jā",IFERROR(ROUND(O297/(24*'Vispārīgā informācija'!$D$41)*$K$175,2),""),"")</f>
        <v/>
      </c>
      <c r="L297" s="31" t="str">
        <f>IF('Cenas aprēķins'!$G$22="Jā",IFERROR(ROUND(O297/'Vispārīgā informācija'!$D$41,2),""),"")</f>
        <v/>
      </c>
      <c r="M297" s="31" t="str">
        <f>IF('Cenas aprēķins'!$H$22="Jā",IFERROR(ROUND(H297/I297/12,2),""),"")</f>
        <v/>
      </c>
      <c r="N297" s="32" t="str">
        <f>IF('Cenas aprēķins'!$I$22="Jā",IFERROR(ROUND(O297/(24*'Vispārīgā informācija'!$D$41)*$N$175,2),""),"")</f>
        <v/>
      </c>
      <c r="O297" s="223" t="str">
        <f t="shared" si="12"/>
        <v/>
      </c>
    </row>
    <row r="298" spans="2:15" ht="15.5" hidden="1" outlineLevel="2" x14ac:dyDescent="0.35">
      <c r="B298" s="110">
        <v>121</v>
      </c>
      <c r="C298" s="184"/>
      <c r="D298" s="184"/>
      <c r="E298" s="220"/>
      <c r="F298" s="219"/>
      <c r="G298" s="184"/>
      <c r="H298" s="31">
        <f t="shared" si="11"/>
        <v>0</v>
      </c>
      <c r="I298" s="184"/>
      <c r="J298" s="31" t="str">
        <f>IF('Cenas aprēķins'!$E$22="Jā",IFERROR(ROUND(O298/(24*'Vispārīgā informācija'!$D$41)*$J$175,2),""),"")</f>
        <v/>
      </c>
      <c r="K298" s="31" t="str">
        <f>IF('Cenas aprēķins'!$F$22="Jā",IFERROR(ROUND(O298/(24*'Vispārīgā informācija'!$D$41)*$K$175,2),""),"")</f>
        <v/>
      </c>
      <c r="L298" s="31" t="str">
        <f>IF('Cenas aprēķins'!$G$22="Jā",IFERROR(ROUND(O298/'Vispārīgā informācija'!$D$41,2),""),"")</f>
        <v/>
      </c>
      <c r="M298" s="31" t="str">
        <f>IF('Cenas aprēķins'!$H$22="Jā",IFERROR(ROUND(H298/I298/12,2),""),"")</f>
        <v/>
      </c>
      <c r="N298" s="32" t="str">
        <f>IF('Cenas aprēķins'!$I$22="Jā",IFERROR(ROUND(O298/(24*'Vispārīgā informācija'!$D$41)*$N$175,2),""),"")</f>
        <v/>
      </c>
      <c r="O298" s="223" t="str">
        <f t="shared" si="12"/>
        <v/>
      </c>
    </row>
    <row r="299" spans="2:15" ht="15.5" hidden="1" outlineLevel="2" x14ac:dyDescent="0.35">
      <c r="B299" s="110">
        <v>122</v>
      </c>
      <c r="C299" s="184"/>
      <c r="D299" s="184"/>
      <c r="E299" s="220"/>
      <c r="F299" s="219"/>
      <c r="G299" s="184"/>
      <c r="H299" s="31">
        <f t="shared" si="11"/>
        <v>0</v>
      </c>
      <c r="I299" s="184"/>
      <c r="J299" s="31" t="str">
        <f>IF('Cenas aprēķins'!$E$22="Jā",IFERROR(ROUND(O299/(24*'Vispārīgā informācija'!$D$41)*$J$175,2),""),"")</f>
        <v/>
      </c>
      <c r="K299" s="31" t="str">
        <f>IF('Cenas aprēķins'!$F$22="Jā",IFERROR(ROUND(O299/(24*'Vispārīgā informācija'!$D$41)*$K$175,2),""),"")</f>
        <v/>
      </c>
      <c r="L299" s="31" t="str">
        <f>IF('Cenas aprēķins'!$G$22="Jā",IFERROR(ROUND(O299/'Vispārīgā informācija'!$D$41,2),""),"")</f>
        <v/>
      </c>
      <c r="M299" s="31" t="str">
        <f>IF('Cenas aprēķins'!$H$22="Jā",IFERROR(ROUND(H299/I299/12,2),""),"")</f>
        <v/>
      </c>
      <c r="N299" s="32" t="str">
        <f>IF('Cenas aprēķins'!$I$22="Jā",IFERROR(ROUND(O299/(24*'Vispārīgā informācija'!$D$41)*$N$175,2),""),"")</f>
        <v/>
      </c>
      <c r="O299" s="223" t="str">
        <f t="shared" si="12"/>
        <v/>
      </c>
    </row>
    <row r="300" spans="2:15" ht="15.5" hidden="1" outlineLevel="2" x14ac:dyDescent="0.35">
      <c r="B300" s="110">
        <v>123</v>
      </c>
      <c r="C300" s="184"/>
      <c r="D300" s="184"/>
      <c r="E300" s="220"/>
      <c r="F300" s="219"/>
      <c r="G300" s="184"/>
      <c r="H300" s="31">
        <f t="shared" si="11"/>
        <v>0</v>
      </c>
      <c r="I300" s="184"/>
      <c r="J300" s="31" t="str">
        <f>IF('Cenas aprēķins'!$E$22="Jā",IFERROR(ROUND(O300/(24*'Vispārīgā informācija'!$D$41)*$J$175,2),""),"")</f>
        <v/>
      </c>
      <c r="K300" s="31" t="str">
        <f>IF('Cenas aprēķins'!$F$22="Jā",IFERROR(ROUND(O300/(24*'Vispārīgā informācija'!$D$41)*$K$175,2),""),"")</f>
        <v/>
      </c>
      <c r="L300" s="31" t="str">
        <f>IF('Cenas aprēķins'!$G$22="Jā",IFERROR(ROUND(O300/'Vispārīgā informācija'!$D$41,2),""),"")</f>
        <v/>
      </c>
      <c r="M300" s="31" t="str">
        <f>IF('Cenas aprēķins'!$H$22="Jā",IFERROR(ROUND(H300/I300/12,2),""),"")</f>
        <v/>
      </c>
      <c r="N300" s="32" t="str">
        <f>IF('Cenas aprēķins'!$I$22="Jā",IFERROR(ROUND(O300/(24*'Vispārīgā informācija'!$D$41)*$N$175,2),""),"")</f>
        <v/>
      </c>
      <c r="O300" s="223" t="str">
        <f t="shared" si="12"/>
        <v/>
      </c>
    </row>
    <row r="301" spans="2:15" ht="15.5" hidden="1" outlineLevel="2" x14ac:dyDescent="0.35">
      <c r="B301" s="110">
        <v>124</v>
      </c>
      <c r="C301" s="184"/>
      <c r="D301" s="184"/>
      <c r="E301" s="220"/>
      <c r="F301" s="219"/>
      <c r="G301" s="184"/>
      <c r="H301" s="31">
        <f t="shared" si="11"/>
        <v>0</v>
      </c>
      <c r="I301" s="184"/>
      <c r="J301" s="31" t="str">
        <f>IF('Cenas aprēķins'!$E$22="Jā",IFERROR(ROUND(O301/(24*'Vispārīgā informācija'!$D$41)*$J$175,2),""),"")</f>
        <v/>
      </c>
      <c r="K301" s="31" t="str">
        <f>IF('Cenas aprēķins'!$F$22="Jā",IFERROR(ROUND(O301/(24*'Vispārīgā informācija'!$D$41)*$K$175,2),""),"")</f>
        <v/>
      </c>
      <c r="L301" s="31" t="str">
        <f>IF('Cenas aprēķins'!$G$22="Jā",IFERROR(ROUND(O301/'Vispārīgā informācija'!$D$41,2),""),"")</f>
        <v/>
      </c>
      <c r="M301" s="31" t="str">
        <f>IF('Cenas aprēķins'!$H$22="Jā",IFERROR(ROUND(H301/I301/12,2),""),"")</f>
        <v/>
      </c>
      <c r="N301" s="32" t="str">
        <f>IF('Cenas aprēķins'!$I$22="Jā",IFERROR(ROUND(O301/(24*'Vispārīgā informācija'!$D$41)*$N$175,2),""),"")</f>
        <v/>
      </c>
      <c r="O301" s="223" t="str">
        <f t="shared" si="12"/>
        <v/>
      </c>
    </row>
    <row r="302" spans="2:15" ht="15.5" hidden="1" outlineLevel="2" x14ac:dyDescent="0.35">
      <c r="B302" s="110">
        <v>125</v>
      </c>
      <c r="C302" s="184"/>
      <c r="D302" s="184"/>
      <c r="E302" s="220"/>
      <c r="F302" s="219"/>
      <c r="G302" s="184"/>
      <c r="H302" s="31">
        <f t="shared" si="11"/>
        <v>0</v>
      </c>
      <c r="I302" s="184"/>
      <c r="J302" s="31" t="str">
        <f>IF('Cenas aprēķins'!$E$22="Jā",IFERROR(ROUND(O302/(24*'Vispārīgā informācija'!$D$41)*$J$175,2),""),"")</f>
        <v/>
      </c>
      <c r="K302" s="31" t="str">
        <f>IF('Cenas aprēķins'!$F$22="Jā",IFERROR(ROUND(O302/(24*'Vispārīgā informācija'!$D$41)*$K$175,2),""),"")</f>
        <v/>
      </c>
      <c r="L302" s="31" t="str">
        <f>IF('Cenas aprēķins'!$G$22="Jā",IFERROR(ROUND(O302/'Vispārīgā informācija'!$D$41,2),""),"")</f>
        <v/>
      </c>
      <c r="M302" s="31" t="str">
        <f>IF('Cenas aprēķins'!$H$22="Jā",IFERROR(ROUND(H302/I302/12,2),""),"")</f>
        <v/>
      </c>
      <c r="N302" s="32" t="str">
        <f>IF('Cenas aprēķins'!$I$22="Jā",IFERROR(ROUND(O302/(24*'Vispārīgā informācija'!$D$41)*$N$175,2),""),"")</f>
        <v/>
      </c>
      <c r="O302" s="223" t="str">
        <f t="shared" si="12"/>
        <v/>
      </c>
    </row>
    <row r="303" spans="2:15" ht="15.5" hidden="1" outlineLevel="2" x14ac:dyDescent="0.35">
      <c r="B303" s="110">
        <v>126</v>
      </c>
      <c r="C303" s="184"/>
      <c r="D303" s="184"/>
      <c r="E303" s="220"/>
      <c r="F303" s="219"/>
      <c r="G303" s="184"/>
      <c r="H303" s="31">
        <f t="shared" si="11"/>
        <v>0</v>
      </c>
      <c r="I303" s="184"/>
      <c r="J303" s="31" t="str">
        <f>IF('Cenas aprēķins'!$E$22="Jā",IFERROR(ROUND(O303/(24*'Vispārīgā informācija'!$D$41)*$J$175,2),""),"")</f>
        <v/>
      </c>
      <c r="K303" s="31" t="str">
        <f>IF('Cenas aprēķins'!$F$22="Jā",IFERROR(ROUND(O303/(24*'Vispārīgā informācija'!$D$41)*$K$175,2),""),"")</f>
        <v/>
      </c>
      <c r="L303" s="31" t="str">
        <f>IF('Cenas aprēķins'!$G$22="Jā",IFERROR(ROUND(O303/'Vispārīgā informācija'!$D$41,2),""),"")</f>
        <v/>
      </c>
      <c r="M303" s="31" t="str">
        <f>IF('Cenas aprēķins'!$H$22="Jā",IFERROR(ROUND(H303/I303/12,2),""),"")</f>
        <v/>
      </c>
      <c r="N303" s="32" t="str">
        <f>IF('Cenas aprēķins'!$I$22="Jā",IFERROR(ROUND(O303/(24*'Vispārīgā informācija'!$D$41)*$N$175,2),""),"")</f>
        <v/>
      </c>
      <c r="O303" s="223" t="str">
        <f t="shared" si="12"/>
        <v/>
      </c>
    </row>
    <row r="304" spans="2:15" ht="15.5" hidden="1" outlineLevel="2" x14ac:dyDescent="0.35">
      <c r="B304" s="110">
        <v>127</v>
      </c>
      <c r="C304" s="184"/>
      <c r="D304" s="184"/>
      <c r="E304" s="220"/>
      <c r="F304" s="219"/>
      <c r="G304" s="184"/>
      <c r="H304" s="31">
        <f t="shared" si="11"/>
        <v>0</v>
      </c>
      <c r="I304" s="184"/>
      <c r="J304" s="31" t="str">
        <f>IF('Cenas aprēķins'!$E$22="Jā",IFERROR(ROUND(O304/(24*'Vispārīgā informācija'!$D$41)*$J$175,2),""),"")</f>
        <v/>
      </c>
      <c r="K304" s="31" t="str">
        <f>IF('Cenas aprēķins'!$F$22="Jā",IFERROR(ROUND(O304/(24*'Vispārīgā informācija'!$D$41)*$K$175,2),""),"")</f>
        <v/>
      </c>
      <c r="L304" s="31" t="str">
        <f>IF('Cenas aprēķins'!$G$22="Jā",IFERROR(ROUND(O304/'Vispārīgā informācija'!$D$41,2),""),"")</f>
        <v/>
      </c>
      <c r="M304" s="31" t="str">
        <f>IF('Cenas aprēķins'!$H$22="Jā",IFERROR(ROUND(H304/I304/12,2),""),"")</f>
        <v/>
      </c>
      <c r="N304" s="32" t="str">
        <f>IF('Cenas aprēķins'!$I$22="Jā",IFERROR(ROUND(O304/(24*'Vispārīgā informācija'!$D$41)*$N$175,2),""),"")</f>
        <v/>
      </c>
      <c r="O304" s="223" t="str">
        <f t="shared" si="12"/>
        <v/>
      </c>
    </row>
    <row r="305" spans="2:15" ht="15.5" hidden="1" outlineLevel="2" x14ac:dyDescent="0.35">
      <c r="B305" s="110">
        <v>128</v>
      </c>
      <c r="C305" s="184"/>
      <c r="D305" s="184"/>
      <c r="E305" s="220"/>
      <c r="F305" s="219"/>
      <c r="G305" s="184"/>
      <c r="H305" s="31">
        <f t="shared" si="11"/>
        <v>0</v>
      </c>
      <c r="I305" s="184"/>
      <c r="J305" s="31" t="str">
        <f>IF('Cenas aprēķins'!$E$22="Jā",IFERROR(ROUND(O305/(24*'Vispārīgā informācija'!$D$41)*$J$175,2),""),"")</f>
        <v/>
      </c>
      <c r="K305" s="31" t="str">
        <f>IF('Cenas aprēķins'!$F$22="Jā",IFERROR(ROUND(O305/(24*'Vispārīgā informācija'!$D$41)*$K$175,2),""),"")</f>
        <v/>
      </c>
      <c r="L305" s="31" t="str">
        <f>IF('Cenas aprēķins'!$G$22="Jā",IFERROR(ROUND(O305/'Vispārīgā informācija'!$D$41,2),""),"")</f>
        <v/>
      </c>
      <c r="M305" s="31" t="str">
        <f>IF('Cenas aprēķins'!$H$22="Jā",IFERROR(ROUND(H305/I305/12,2),""),"")</f>
        <v/>
      </c>
      <c r="N305" s="32" t="str">
        <f>IF('Cenas aprēķins'!$I$22="Jā",IFERROR(ROUND(O305/(24*'Vispārīgā informācija'!$D$41)*$N$175,2),""),"")</f>
        <v/>
      </c>
      <c r="O305" s="223" t="str">
        <f t="shared" si="12"/>
        <v/>
      </c>
    </row>
    <row r="306" spans="2:15" ht="15.5" hidden="1" outlineLevel="2" x14ac:dyDescent="0.35">
      <c r="B306" s="110">
        <v>129</v>
      </c>
      <c r="C306" s="184"/>
      <c r="D306" s="184"/>
      <c r="E306" s="220"/>
      <c r="F306" s="219"/>
      <c r="G306" s="184"/>
      <c r="H306" s="31">
        <f t="shared" ref="H306:H327" si="13">F306*G306</f>
        <v>0</v>
      </c>
      <c r="I306" s="184"/>
      <c r="J306" s="31" t="str">
        <f>IF('Cenas aprēķins'!$E$22="Jā",IFERROR(ROUND(O306/(24*'Vispārīgā informācija'!$D$41)*$J$175,2),""),"")</f>
        <v/>
      </c>
      <c r="K306" s="31" t="str">
        <f>IF('Cenas aprēķins'!$F$22="Jā",IFERROR(ROUND(O306/(24*'Vispārīgā informācija'!$D$41)*$K$175,2),""),"")</f>
        <v/>
      </c>
      <c r="L306" s="31" t="str">
        <f>IF('Cenas aprēķins'!$G$22="Jā",IFERROR(ROUND(O306/'Vispārīgā informācija'!$D$41,2),""),"")</f>
        <v/>
      </c>
      <c r="M306" s="31" t="str">
        <f>IF('Cenas aprēķins'!$H$22="Jā",IFERROR(ROUND(H306/I306/12,2),""),"")</f>
        <v/>
      </c>
      <c r="N306" s="32" t="str">
        <f>IF('Cenas aprēķins'!$I$22="Jā",IFERROR(ROUND(O306/(24*'Vispārīgā informācija'!$D$41)*$N$175,2),""),"")</f>
        <v/>
      </c>
      <c r="O306" s="223" t="str">
        <f t="shared" ref="O306:O327" si="14">IFERROR(ROUND(H306/I306/12,2),"")</f>
        <v/>
      </c>
    </row>
    <row r="307" spans="2:15" ht="15.5" outlineLevel="1" collapsed="1" x14ac:dyDescent="0.35">
      <c r="B307" s="110">
        <v>130</v>
      </c>
      <c r="C307" s="184"/>
      <c r="D307" s="184"/>
      <c r="E307" s="220"/>
      <c r="F307" s="219"/>
      <c r="G307" s="184"/>
      <c r="H307" s="31">
        <f t="shared" si="13"/>
        <v>0</v>
      </c>
      <c r="I307" s="184"/>
      <c r="J307" s="31" t="str">
        <f>IF('Cenas aprēķins'!$E$22="Jā",IFERROR(ROUND(O307/(24*'Vispārīgā informācija'!$D$41)*$J$175,2),""),"")</f>
        <v/>
      </c>
      <c r="K307" s="31" t="str">
        <f>IF('Cenas aprēķins'!$F$22="Jā",IFERROR(ROUND(O307/(24*'Vispārīgā informācija'!$D$41)*$K$175,2),""),"")</f>
        <v/>
      </c>
      <c r="L307" s="31" t="str">
        <f>IF('Cenas aprēķins'!$G$22="Jā",IFERROR(ROUND(O307/'Vispārīgā informācija'!$D$41,2),""),"")</f>
        <v/>
      </c>
      <c r="M307" s="31" t="str">
        <f>IF('Cenas aprēķins'!$H$22="Jā",IFERROR(ROUND(H307/I307/12,2),""),"")</f>
        <v/>
      </c>
      <c r="N307" s="32" t="str">
        <f>IF('Cenas aprēķins'!$I$22="Jā",IFERROR(ROUND(O307/(24*'Vispārīgā informācija'!$D$41)*$N$175,2),""),"")</f>
        <v/>
      </c>
      <c r="O307" s="223" t="str">
        <f t="shared" si="14"/>
        <v/>
      </c>
    </row>
    <row r="308" spans="2:15" ht="15.5" hidden="1" outlineLevel="2" x14ac:dyDescent="0.35">
      <c r="B308" s="110">
        <v>131</v>
      </c>
      <c r="C308" s="184"/>
      <c r="D308" s="184"/>
      <c r="E308" s="220"/>
      <c r="F308" s="219"/>
      <c r="G308" s="184"/>
      <c r="H308" s="31">
        <f t="shared" si="13"/>
        <v>0</v>
      </c>
      <c r="I308" s="184"/>
      <c r="J308" s="31" t="str">
        <f>IF('Cenas aprēķins'!$E$22="Jā",IFERROR(ROUND(O308/(24*'Vispārīgā informācija'!$D$41)*$J$175,2),""),"")</f>
        <v/>
      </c>
      <c r="K308" s="31" t="str">
        <f>IF('Cenas aprēķins'!$F$22="Jā",IFERROR(ROUND(O308/(24*'Vispārīgā informācija'!$D$41)*$K$175,2),""),"")</f>
        <v/>
      </c>
      <c r="L308" s="31" t="str">
        <f>IF('Cenas aprēķins'!$G$22="Jā",IFERROR(ROUND(O308/'Vispārīgā informācija'!$D$41,2),""),"")</f>
        <v/>
      </c>
      <c r="M308" s="31" t="str">
        <f>IF('Cenas aprēķins'!$H$22="Jā",IFERROR(ROUND(H308/I308/12,2),""),"")</f>
        <v/>
      </c>
      <c r="N308" s="32" t="str">
        <f>IF('Cenas aprēķins'!$I$22="Jā",IFERROR(ROUND(O308/(24*'Vispārīgā informācija'!$D$41)*$N$175,2),""),"")</f>
        <v/>
      </c>
      <c r="O308" s="223" t="str">
        <f t="shared" si="14"/>
        <v/>
      </c>
    </row>
    <row r="309" spans="2:15" ht="15.5" hidden="1" outlineLevel="2" x14ac:dyDescent="0.35">
      <c r="B309" s="110">
        <v>132</v>
      </c>
      <c r="C309" s="184"/>
      <c r="D309" s="184"/>
      <c r="E309" s="220"/>
      <c r="F309" s="219"/>
      <c r="G309" s="184"/>
      <c r="H309" s="31">
        <f t="shared" si="13"/>
        <v>0</v>
      </c>
      <c r="I309" s="184"/>
      <c r="J309" s="31" t="str">
        <f>IF('Cenas aprēķins'!$E$22="Jā",IFERROR(ROUND(O309/(24*'Vispārīgā informācija'!$D$41)*$J$175,2),""),"")</f>
        <v/>
      </c>
      <c r="K309" s="31" t="str">
        <f>IF('Cenas aprēķins'!$F$22="Jā",IFERROR(ROUND(O309/(24*'Vispārīgā informācija'!$D$41)*$K$175,2),""),"")</f>
        <v/>
      </c>
      <c r="L309" s="31" t="str">
        <f>IF('Cenas aprēķins'!$G$22="Jā",IFERROR(ROUND(O309/'Vispārīgā informācija'!$D$41,2),""),"")</f>
        <v/>
      </c>
      <c r="M309" s="31" t="str">
        <f>IF('Cenas aprēķins'!$H$22="Jā",IFERROR(ROUND(H309/I309/12,2),""),"")</f>
        <v/>
      </c>
      <c r="N309" s="32" t="str">
        <f>IF('Cenas aprēķins'!$I$22="Jā",IFERROR(ROUND(O309/(24*'Vispārīgā informācija'!$D$41)*$N$175,2),""),"")</f>
        <v/>
      </c>
      <c r="O309" s="223" t="str">
        <f t="shared" si="14"/>
        <v/>
      </c>
    </row>
    <row r="310" spans="2:15" ht="15.5" hidden="1" outlineLevel="2" x14ac:dyDescent="0.35">
      <c r="B310" s="110">
        <v>133</v>
      </c>
      <c r="C310" s="184"/>
      <c r="D310" s="184"/>
      <c r="E310" s="220"/>
      <c r="F310" s="219"/>
      <c r="G310" s="184"/>
      <c r="H310" s="31">
        <f t="shared" si="13"/>
        <v>0</v>
      </c>
      <c r="I310" s="184"/>
      <c r="J310" s="31" t="str">
        <f>IF('Cenas aprēķins'!$E$22="Jā",IFERROR(ROUND(O310/(24*'Vispārīgā informācija'!$D$41)*$J$175,2),""),"")</f>
        <v/>
      </c>
      <c r="K310" s="31" t="str">
        <f>IF('Cenas aprēķins'!$F$22="Jā",IFERROR(ROUND(O310/(24*'Vispārīgā informācija'!$D$41)*$K$175,2),""),"")</f>
        <v/>
      </c>
      <c r="L310" s="31" t="str">
        <f>IF('Cenas aprēķins'!$G$22="Jā",IFERROR(ROUND(O310/'Vispārīgā informācija'!$D$41,2),""),"")</f>
        <v/>
      </c>
      <c r="M310" s="31" t="str">
        <f>IF('Cenas aprēķins'!$H$22="Jā",IFERROR(ROUND(H310/I310/12,2),""),"")</f>
        <v/>
      </c>
      <c r="N310" s="32" t="str">
        <f>IF('Cenas aprēķins'!$I$22="Jā",IFERROR(ROUND(O310/(24*'Vispārīgā informācija'!$D$41)*$N$175,2),""),"")</f>
        <v/>
      </c>
      <c r="O310" s="223" t="str">
        <f t="shared" si="14"/>
        <v/>
      </c>
    </row>
    <row r="311" spans="2:15" ht="15.5" hidden="1" outlineLevel="2" x14ac:dyDescent="0.35">
      <c r="B311" s="110">
        <v>134</v>
      </c>
      <c r="C311" s="184"/>
      <c r="D311" s="184"/>
      <c r="E311" s="220"/>
      <c r="F311" s="219"/>
      <c r="G311" s="184"/>
      <c r="H311" s="31">
        <f t="shared" si="13"/>
        <v>0</v>
      </c>
      <c r="I311" s="184"/>
      <c r="J311" s="31" t="str">
        <f>IF('Cenas aprēķins'!$E$22="Jā",IFERROR(ROUND(O311/(24*'Vispārīgā informācija'!$D$41)*$J$175,2),""),"")</f>
        <v/>
      </c>
      <c r="K311" s="31" t="str">
        <f>IF('Cenas aprēķins'!$F$22="Jā",IFERROR(ROUND(O311/(24*'Vispārīgā informācija'!$D$41)*$K$175,2),""),"")</f>
        <v/>
      </c>
      <c r="L311" s="31" t="str">
        <f>IF('Cenas aprēķins'!$G$22="Jā",IFERROR(ROUND(O311/'Vispārīgā informācija'!$D$41,2),""),"")</f>
        <v/>
      </c>
      <c r="M311" s="31" t="str">
        <f>IF('Cenas aprēķins'!$H$22="Jā",IFERROR(ROUND(H311/I311/12,2),""),"")</f>
        <v/>
      </c>
      <c r="N311" s="32" t="str">
        <f>IF('Cenas aprēķins'!$I$22="Jā",IFERROR(ROUND(O311/(24*'Vispārīgā informācija'!$D$41)*$N$175,2),""),"")</f>
        <v/>
      </c>
      <c r="O311" s="223" t="str">
        <f t="shared" si="14"/>
        <v/>
      </c>
    </row>
    <row r="312" spans="2:15" ht="15.5" hidden="1" outlineLevel="2" x14ac:dyDescent="0.35">
      <c r="B312" s="110">
        <v>135</v>
      </c>
      <c r="C312" s="184"/>
      <c r="D312" s="184"/>
      <c r="E312" s="220"/>
      <c r="F312" s="219"/>
      <c r="G312" s="184"/>
      <c r="H312" s="31">
        <f t="shared" si="13"/>
        <v>0</v>
      </c>
      <c r="I312" s="184"/>
      <c r="J312" s="31" t="str">
        <f>IF('Cenas aprēķins'!$E$22="Jā",IFERROR(ROUND(O312/(24*'Vispārīgā informācija'!$D$41)*$J$175,2),""),"")</f>
        <v/>
      </c>
      <c r="K312" s="31" t="str">
        <f>IF('Cenas aprēķins'!$F$22="Jā",IFERROR(ROUND(O312/(24*'Vispārīgā informācija'!$D$41)*$K$175,2),""),"")</f>
        <v/>
      </c>
      <c r="L312" s="31" t="str">
        <f>IF('Cenas aprēķins'!$G$22="Jā",IFERROR(ROUND(O312/'Vispārīgā informācija'!$D$41,2),""),"")</f>
        <v/>
      </c>
      <c r="M312" s="31" t="str">
        <f>IF('Cenas aprēķins'!$H$22="Jā",IFERROR(ROUND(H312/I312/12,2),""),"")</f>
        <v/>
      </c>
      <c r="N312" s="32" t="str">
        <f>IF('Cenas aprēķins'!$I$22="Jā",IFERROR(ROUND(O312/(24*'Vispārīgā informācija'!$D$41)*$N$175,2),""),"")</f>
        <v/>
      </c>
      <c r="O312" s="223" t="str">
        <f t="shared" si="14"/>
        <v/>
      </c>
    </row>
    <row r="313" spans="2:15" ht="15.5" hidden="1" outlineLevel="2" x14ac:dyDescent="0.35">
      <c r="B313" s="110">
        <v>136</v>
      </c>
      <c r="C313" s="184"/>
      <c r="D313" s="184"/>
      <c r="E313" s="220"/>
      <c r="F313" s="219"/>
      <c r="G313" s="184"/>
      <c r="H313" s="31">
        <f t="shared" si="13"/>
        <v>0</v>
      </c>
      <c r="I313" s="184"/>
      <c r="J313" s="31" t="str">
        <f>IF('Cenas aprēķins'!$E$22="Jā",IFERROR(ROUND(O313/(24*'Vispārīgā informācija'!$D$41)*$J$175,2),""),"")</f>
        <v/>
      </c>
      <c r="K313" s="31" t="str">
        <f>IF('Cenas aprēķins'!$F$22="Jā",IFERROR(ROUND(O313/(24*'Vispārīgā informācija'!$D$41)*$K$175,2),""),"")</f>
        <v/>
      </c>
      <c r="L313" s="31" t="str">
        <f>IF('Cenas aprēķins'!$G$22="Jā",IFERROR(ROUND(O313/'Vispārīgā informācija'!$D$41,2),""),"")</f>
        <v/>
      </c>
      <c r="M313" s="31" t="str">
        <f>IF('Cenas aprēķins'!$H$22="Jā",IFERROR(ROUND(H313/I313/12,2),""),"")</f>
        <v/>
      </c>
      <c r="N313" s="32" t="str">
        <f>IF('Cenas aprēķins'!$I$22="Jā",IFERROR(ROUND(O313/(24*'Vispārīgā informācija'!$D$41)*$N$175,2),""),"")</f>
        <v/>
      </c>
      <c r="O313" s="223" t="str">
        <f t="shared" si="14"/>
        <v/>
      </c>
    </row>
    <row r="314" spans="2:15" ht="15.5" hidden="1" outlineLevel="2" x14ac:dyDescent="0.35">
      <c r="B314" s="110">
        <v>137</v>
      </c>
      <c r="C314" s="184"/>
      <c r="D314" s="184"/>
      <c r="E314" s="220"/>
      <c r="F314" s="219"/>
      <c r="G314" s="184"/>
      <c r="H314" s="31">
        <f t="shared" si="13"/>
        <v>0</v>
      </c>
      <c r="I314" s="184"/>
      <c r="J314" s="31" t="str">
        <f>IF('Cenas aprēķins'!$E$22="Jā",IFERROR(ROUND(O314/(24*'Vispārīgā informācija'!$D$41)*$J$175,2),""),"")</f>
        <v/>
      </c>
      <c r="K314" s="31" t="str">
        <f>IF('Cenas aprēķins'!$F$22="Jā",IFERROR(ROUND(O314/(24*'Vispārīgā informācija'!$D$41)*$K$175,2),""),"")</f>
        <v/>
      </c>
      <c r="L314" s="31" t="str">
        <f>IF('Cenas aprēķins'!$G$22="Jā",IFERROR(ROUND(O314/'Vispārīgā informācija'!$D$41,2),""),"")</f>
        <v/>
      </c>
      <c r="M314" s="31" t="str">
        <f>IF('Cenas aprēķins'!$H$22="Jā",IFERROR(ROUND(H314/I314/12,2),""),"")</f>
        <v/>
      </c>
      <c r="N314" s="32" t="str">
        <f>IF('Cenas aprēķins'!$I$22="Jā",IFERROR(ROUND(O314/(24*'Vispārīgā informācija'!$D$41)*$N$175,2),""),"")</f>
        <v/>
      </c>
      <c r="O314" s="223" t="str">
        <f t="shared" si="14"/>
        <v/>
      </c>
    </row>
    <row r="315" spans="2:15" ht="15.5" hidden="1" outlineLevel="2" x14ac:dyDescent="0.35">
      <c r="B315" s="110">
        <v>138</v>
      </c>
      <c r="C315" s="184"/>
      <c r="D315" s="184"/>
      <c r="E315" s="220"/>
      <c r="F315" s="219"/>
      <c r="G315" s="184"/>
      <c r="H315" s="31">
        <f t="shared" si="13"/>
        <v>0</v>
      </c>
      <c r="I315" s="184"/>
      <c r="J315" s="31" t="str">
        <f>IF('Cenas aprēķins'!$E$22="Jā",IFERROR(ROUND(O315/(24*'Vispārīgā informācija'!$D$41)*$J$175,2),""),"")</f>
        <v/>
      </c>
      <c r="K315" s="31" t="str">
        <f>IF('Cenas aprēķins'!$F$22="Jā",IFERROR(ROUND(O315/(24*'Vispārīgā informācija'!$D$41)*$K$175,2),""),"")</f>
        <v/>
      </c>
      <c r="L315" s="31" t="str">
        <f>IF('Cenas aprēķins'!$G$22="Jā",IFERROR(ROUND(O315/'Vispārīgā informācija'!$D$41,2),""),"")</f>
        <v/>
      </c>
      <c r="M315" s="31" t="str">
        <f>IF('Cenas aprēķins'!$H$22="Jā",IFERROR(ROUND(H315/I315/12,2),""),"")</f>
        <v/>
      </c>
      <c r="N315" s="32" t="str">
        <f>IF('Cenas aprēķins'!$I$22="Jā",IFERROR(ROUND(O315/(24*'Vispārīgā informācija'!$D$41)*$N$175,2),""),"")</f>
        <v/>
      </c>
      <c r="O315" s="223" t="str">
        <f t="shared" si="14"/>
        <v/>
      </c>
    </row>
    <row r="316" spans="2:15" ht="15.5" hidden="1" outlineLevel="2" x14ac:dyDescent="0.35">
      <c r="B316" s="110">
        <v>139</v>
      </c>
      <c r="C316" s="184"/>
      <c r="D316" s="184"/>
      <c r="E316" s="220"/>
      <c r="F316" s="219"/>
      <c r="G316" s="184"/>
      <c r="H316" s="31">
        <f t="shared" si="13"/>
        <v>0</v>
      </c>
      <c r="I316" s="184"/>
      <c r="J316" s="31" t="str">
        <f>IF('Cenas aprēķins'!$E$22="Jā",IFERROR(ROUND(O316/(24*'Vispārīgā informācija'!$D$41)*$J$175,2),""),"")</f>
        <v/>
      </c>
      <c r="K316" s="31" t="str">
        <f>IF('Cenas aprēķins'!$F$22="Jā",IFERROR(ROUND(O316/(24*'Vispārīgā informācija'!$D$41)*$K$175,2),""),"")</f>
        <v/>
      </c>
      <c r="L316" s="31" t="str">
        <f>IF('Cenas aprēķins'!$G$22="Jā",IFERROR(ROUND(O316/'Vispārīgā informācija'!$D$41,2),""),"")</f>
        <v/>
      </c>
      <c r="M316" s="31" t="str">
        <f>IF('Cenas aprēķins'!$H$22="Jā",IFERROR(ROUND(H316/I316/12,2),""),"")</f>
        <v/>
      </c>
      <c r="N316" s="32" t="str">
        <f>IF('Cenas aprēķins'!$I$22="Jā",IFERROR(ROUND(O316/(24*'Vispārīgā informācija'!$D$41)*$N$175,2),""),"")</f>
        <v/>
      </c>
      <c r="O316" s="223" t="str">
        <f t="shared" si="14"/>
        <v/>
      </c>
    </row>
    <row r="317" spans="2:15" ht="15.5" outlineLevel="1" collapsed="1" x14ac:dyDescent="0.35">
      <c r="B317" s="110">
        <v>140</v>
      </c>
      <c r="C317" s="184"/>
      <c r="D317" s="184"/>
      <c r="E317" s="220"/>
      <c r="F317" s="219"/>
      <c r="G317" s="184"/>
      <c r="H317" s="31">
        <f t="shared" si="13"/>
        <v>0</v>
      </c>
      <c r="I317" s="184"/>
      <c r="J317" s="31" t="str">
        <f>IF('Cenas aprēķins'!$E$22="Jā",IFERROR(ROUND(O317/(24*'Vispārīgā informācija'!$D$41)*$J$175,2),""),"")</f>
        <v/>
      </c>
      <c r="K317" s="31" t="str">
        <f>IF('Cenas aprēķins'!$F$22="Jā",IFERROR(ROUND(O317/(24*'Vispārīgā informācija'!$D$41)*$K$175,2),""),"")</f>
        <v/>
      </c>
      <c r="L317" s="31" t="str">
        <f>IF('Cenas aprēķins'!$G$22="Jā",IFERROR(ROUND(O317/'Vispārīgā informācija'!$D$41,2),""),"")</f>
        <v/>
      </c>
      <c r="M317" s="31" t="str">
        <f>IF('Cenas aprēķins'!$H$22="Jā",IFERROR(ROUND(H317/I317/12,2),""),"")</f>
        <v/>
      </c>
      <c r="N317" s="32" t="str">
        <f>IF('Cenas aprēķins'!$I$22="Jā",IFERROR(ROUND(O317/(24*'Vispārīgā informācija'!$D$41)*$N$175,2),""),"")</f>
        <v/>
      </c>
      <c r="O317" s="223" t="str">
        <f t="shared" si="14"/>
        <v/>
      </c>
    </row>
    <row r="318" spans="2:15" ht="15.5" hidden="1" outlineLevel="2" x14ac:dyDescent="0.35">
      <c r="B318" s="110">
        <v>141</v>
      </c>
      <c r="C318" s="184"/>
      <c r="D318" s="184"/>
      <c r="E318" s="220"/>
      <c r="F318" s="219"/>
      <c r="G318" s="184"/>
      <c r="H318" s="31">
        <f t="shared" si="13"/>
        <v>0</v>
      </c>
      <c r="I318" s="184"/>
      <c r="J318" s="31" t="str">
        <f>IF('Cenas aprēķins'!$E$22="Jā",IFERROR(ROUND(O318/(24*'Vispārīgā informācija'!$D$41)*$J$175,2),""),"")</f>
        <v/>
      </c>
      <c r="K318" s="31" t="str">
        <f>IF('Cenas aprēķins'!$F$22="Jā",IFERROR(ROUND(O318/(24*'Vispārīgā informācija'!$D$41)*$K$175,2),""),"")</f>
        <v/>
      </c>
      <c r="L318" s="31" t="str">
        <f>IF('Cenas aprēķins'!$G$22="Jā",IFERROR(ROUND(O318/'Vispārīgā informācija'!$D$41,2),""),"")</f>
        <v/>
      </c>
      <c r="M318" s="31" t="str">
        <f>IF('Cenas aprēķins'!$H$22="Jā",IFERROR(ROUND(H318/I318/12,2),""),"")</f>
        <v/>
      </c>
      <c r="N318" s="32" t="str">
        <f>IF('Cenas aprēķins'!$I$22="Jā",IFERROR(ROUND(O318/(24*'Vispārīgā informācija'!$D$41)*$N$175,2),""),"")</f>
        <v/>
      </c>
      <c r="O318" s="223" t="str">
        <f t="shared" si="14"/>
        <v/>
      </c>
    </row>
    <row r="319" spans="2:15" ht="15.5" hidden="1" outlineLevel="2" x14ac:dyDescent="0.35">
      <c r="B319" s="110">
        <v>142</v>
      </c>
      <c r="C319" s="184"/>
      <c r="D319" s="184"/>
      <c r="E319" s="220"/>
      <c r="F319" s="219"/>
      <c r="G319" s="184"/>
      <c r="H319" s="31">
        <f t="shared" si="13"/>
        <v>0</v>
      </c>
      <c r="I319" s="184"/>
      <c r="J319" s="31" t="str">
        <f>IF('Cenas aprēķins'!$E$22="Jā",IFERROR(ROUND(O319/(24*'Vispārīgā informācija'!$D$41)*$J$175,2),""),"")</f>
        <v/>
      </c>
      <c r="K319" s="31" t="str">
        <f>IF('Cenas aprēķins'!$F$22="Jā",IFERROR(ROUND(O319/(24*'Vispārīgā informācija'!$D$41)*$K$175,2),""),"")</f>
        <v/>
      </c>
      <c r="L319" s="31" t="str">
        <f>IF('Cenas aprēķins'!$G$22="Jā",IFERROR(ROUND(O319/'Vispārīgā informācija'!$D$41,2),""),"")</f>
        <v/>
      </c>
      <c r="M319" s="31" t="str">
        <f>IF('Cenas aprēķins'!$H$22="Jā",IFERROR(ROUND(H319/I319/12,2),""),"")</f>
        <v/>
      </c>
      <c r="N319" s="32" t="str">
        <f>IF('Cenas aprēķins'!$I$22="Jā",IFERROR(ROUND(O319/(24*'Vispārīgā informācija'!$D$41)*$N$175,2),""),"")</f>
        <v/>
      </c>
      <c r="O319" s="223" t="str">
        <f t="shared" si="14"/>
        <v/>
      </c>
    </row>
    <row r="320" spans="2:15" ht="15.5" hidden="1" outlineLevel="2" x14ac:dyDescent="0.35">
      <c r="B320" s="110">
        <v>143</v>
      </c>
      <c r="C320" s="184"/>
      <c r="D320" s="184"/>
      <c r="E320" s="220"/>
      <c r="F320" s="219"/>
      <c r="G320" s="184"/>
      <c r="H320" s="31">
        <f t="shared" si="13"/>
        <v>0</v>
      </c>
      <c r="I320" s="184"/>
      <c r="J320" s="31" t="str">
        <f>IF('Cenas aprēķins'!$E$22="Jā",IFERROR(ROUND(O320/(24*'Vispārīgā informācija'!$D$41)*$J$175,2),""),"")</f>
        <v/>
      </c>
      <c r="K320" s="31" t="str">
        <f>IF('Cenas aprēķins'!$F$22="Jā",IFERROR(ROUND(O320/(24*'Vispārīgā informācija'!$D$41)*$K$175,2),""),"")</f>
        <v/>
      </c>
      <c r="L320" s="31" t="str">
        <f>IF('Cenas aprēķins'!$G$22="Jā",IFERROR(ROUND(O320/'Vispārīgā informācija'!$D$41,2),""),"")</f>
        <v/>
      </c>
      <c r="M320" s="31" t="str">
        <f>IF('Cenas aprēķins'!$H$22="Jā",IFERROR(ROUND(H320/I320/12,2),""),"")</f>
        <v/>
      </c>
      <c r="N320" s="32" t="str">
        <f>IF('Cenas aprēķins'!$I$22="Jā",IFERROR(ROUND(O320/(24*'Vispārīgā informācija'!$D$41)*$N$175,2),""),"")</f>
        <v/>
      </c>
      <c r="O320" s="223" t="str">
        <f t="shared" si="14"/>
        <v/>
      </c>
    </row>
    <row r="321" spans="2:15" ht="15.5" hidden="1" outlineLevel="2" x14ac:dyDescent="0.35">
      <c r="B321" s="110">
        <v>144</v>
      </c>
      <c r="C321" s="184"/>
      <c r="D321" s="184"/>
      <c r="E321" s="220"/>
      <c r="F321" s="219"/>
      <c r="G321" s="184"/>
      <c r="H321" s="31">
        <f t="shared" si="13"/>
        <v>0</v>
      </c>
      <c r="I321" s="184"/>
      <c r="J321" s="31" t="str">
        <f>IF('Cenas aprēķins'!$E$22="Jā",IFERROR(ROUND(O321/(24*'Vispārīgā informācija'!$D$41)*$J$175,2),""),"")</f>
        <v/>
      </c>
      <c r="K321" s="31" t="str">
        <f>IF('Cenas aprēķins'!$F$22="Jā",IFERROR(ROUND(O321/(24*'Vispārīgā informācija'!$D$41)*$K$175,2),""),"")</f>
        <v/>
      </c>
      <c r="L321" s="31" t="str">
        <f>IF('Cenas aprēķins'!$G$22="Jā",IFERROR(ROUND(O321/'Vispārīgā informācija'!$D$41,2),""),"")</f>
        <v/>
      </c>
      <c r="M321" s="31" t="str">
        <f>IF('Cenas aprēķins'!$H$22="Jā",IFERROR(ROUND(H321/I321/12,2),""),"")</f>
        <v/>
      </c>
      <c r="N321" s="32" t="str">
        <f>IF('Cenas aprēķins'!$I$22="Jā",IFERROR(ROUND(O321/(24*'Vispārīgā informācija'!$D$41)*$N$175,2),""),"")</f>
        <v/>
      </c>
      <c r="O321" s="223" t="str">
        <f t="shared" si="14"/>
        <v/>
      </c>
    </row>
    <row r="322" spans="2:15" ht="15.5" hidden="1" outlineLevel="2" x14ac:dyDescent="0.35">
      <c r="B322" s="110">
        <v>145</v>
      </c>
      <c r="C322" s="184"/>
      <c r="D322" s="184"/>
      <c r="E322" s="220"/>
      <c r="F322" s="219"/>
      <c r="G322" s="184"/>
      <c r="H322" s="31">
        <f t="shared" si="13"/>
        <v>0</v>
      </c>
      <c r="I322" s="184"/>
      <c r="J322" s="31" t="str">
        <f>IF('Cenas aprēķins'!$E$22="Jā",IFERROR(ROUND(O322/(24*'Vispārīgā informācija'!$D$41)*$J$175,2),""),"")</f>
        <v/>
      </c>
      <c r="K322" s="31" t="str">
        <f>IF('Cenas aprēķins'!$F$22="Jā",IFERROR(ROUND(O322/(24*'Vispārīgā informācija'!$D$41)*$K$175,2),""),"")</f>
        <v/>
      </c>
      <c r="L322" s="31" t="str">
        <f>IF('Cenas aprēķins'!$G$22="Jā",IFERROR(ROUND(O322/'Vispārīgā informācija'!$D$41,2),""),"")</f>
        <v/>
      </c>
      <c r="M322" s="31" t="str">
        <f>IF('Cenas aprēķins'!$H$22="Jā",IFERROR(ROUND(H322/I322/12,2),""),"")</f>
        <v/>
      </c>
      <c r="N322" s="32" t="str">
        <f>IF('Cenas aprēķins'!$I$22="Jā",IFERROR(ROUND(O322/(24*'Vispārīgā informācija'!$D$41)*$N$175,2),""),"")</f>
        <v/>
      </c>
      <c r="O322" s="223" t="str">
        <f t="shared" si="14"/>
        <v/>
      </c>
    </row>
    <row r="323" spans="2:15" ht="15.5" hidden="1" outlineLevel="2" x14ac:dyDescent="0.35">
      <c r="B323" s="110">
        <v>146</v>
      </c>
      <c r="C323" s="184"/>
      <c r="D323" s="184"/>
      <c r="E323" s="220"/>
      <c r="F323" s="219"/>
      <c r="G323" s="184"/>
      <c r="H323" s="31">
        <f t="shared" si="13"/>
        <v>0</v>
      </c>
      <c r="I323" s="184"/>
      <c r="J323" s="31" t="str">
        <f>IF('Cenas aprēķins'!$E$22="Jā",IFERROR(ROUND(O323/(24*'Vispārīgā informācija'!$D$41)*$J$175,2),""),"")</f>
        <v/>
      </c>
      <c r="K323" s="31" t="str">
        <f>IF('Cenas aprēķins'!$F$22="Jā",IFERROR(ROUND(O323/(24*'Vispārīgā informācija'!$D$41)*$K$175,2),""),"")</f>
        <v/>
      </c>
      <c r="L323" s="31" t="str">
        <f>IF('Cenas aprēķins'!$G$22="Jā",IFERROR(ROUND(O323/'Vispārīgā informācija'!$D$41,2),""),"")</f>
        <v/>
      </c>
      <c r="M323" s="31" t="str">
        <f>IF('Cenas aprēķins'!$H$22="Jā",IFERROR(ROUND(H323/I323/12,2),""),"")</f>
        <v/>
      </c>
      <c r="N323" s="32" t="str">
        <f>IF('Cenas aprēķins'!$I$22="Jā",IFERROR(ROUND(O323/(24*'Vispārīgā informācija'!$D$41)*$N$175,2),""),"")</f>
        <v/>
      </c>
      <c r="O323" s="223" t="str">
        <f t="shared" si="14"/>
        <v/>
      </c>
    </row>
    <row r="324" spans="2:15" ht="15.5" hidden="1" outlineLevel="2" x14ac:dyDescent="0.35">
      <c r="B324" s="110">
        <v>147</v>
      </c>
      <c r="C324" s="184"/>
      <c r="D324" s="184"/>
      <c r="E324" s="220"/>
      <c r="F324" s="219"/>
      <c r="G324" s="184"/>
      <c r="H324" s="31">
        <f t="shared" si="13"/>
        <v>0</v>
      </c>
      <c r="I324" s="184"/>
      <c r="J324" s="31" t="str">
        <f>IF('Cenas aprēķins'!$E$22="Jā",IFERROR(ROUND(O324/(24*'Vispārīgā informācija'!$D$41)*$J$175,2),""),"")</f>
        <v/>
      </c>
      <c r="K324" s="31" t="str">
        <f>IF('Cenas aprēķins'!$F$22="Jā",IFERROR(ROUND(O324/(24*'Vispārīgā informācija'!$D$41)*$K$175,2),""),"")</f>
        <v/>
      </c>
      <c r="L324" s="31" t="str">
        <f>IF('Cenas aprēķins'!$G$22="Jā",IFERROR(ROUND(O324/'Vispārīgā informācija'!$D$41,2),""),"")</f>
        <v/>
      </c>
      <c r="M324" s="31" t="str">
        <f>IF('Cenas aprēķins'!$H$22="Jā",IFERROR(ROUND(H324/I324/12,2),""),"")</f>
        <v/>
      </c>
      <c r="N324" s="32" t="str">
        <f>IF('Cenas aprēķins'!$I$22="Jā",IFERROR(ROUND(O324/(24*'Vispārīgā informācija'!$D$41)*$N$175,2),""),"")</f>
        <v/>
      </c>
      <c r="O324" s="223" t="str">
        <f t="shared" si="14"/>
        <v/>
      </c>
    </row>
    <row r="325" spans="2:15" ht="15.5" hidden="1" outlineLevel="2" x14ac:dyDescent="0.35">
      <c r="B325" s="110">
        <v>148</v>
      </c>
      <c r="C325" s="184"/>
      <c r="D325" s="184"/>
      <c r="E325" s="220"/>
      <c r="F325" s="219"/>
      <c r="G325" s="184"/>
      <c r="H325" s="31">
        <f t="shared" si="13"/>
        <v>0</v>
      </c>
      <c r="I325" s="184"/>
      <c r="J325" s="31" t="str">
        <f>IF('Cenas aprēķins'!$E$22="Jā",IFERROR(ROUND(O325/(24*'Vispārīgā informācija'!$D$41)*$J$175,2),""),"")</f>
        <v/>
      </c>
      <c r="K325" s="31" t="str">
        <f>IF('Cenas aprēķins'!$F$22="Jā",IFERROR(ROUND(O325/(24*'Vispārīgā informācija'!$D$41)*$K$175,2),""),"")</f>
        <v/>
      </c>
      <c r="L325" s="31" t="str">
        <f>IF('Cenas aprēķins'!$G$22="Jā",IFERROR(ROUND(O325/'Vispārīgā informācija'!$D$41,2),""),"")</f>
        <v/>
      </c>
      <c r="M325" s="31" t="str">
        <f>IF('Cenas aprēķins'!$H$22="Jā",IFERROR(ROUND(H325/I325/12,2),""),"")</f>
        <v/>
      </c>
      <c r="N325" s="32" t="str">
        <f>IF('Cenas aprēķins'!$I$22="Jā",IFERROR(ROUND(O325/(24*'Vispārīgā informācija'!$D$41)*$N$175,2),""),"")</f>
        <v/>
      </c>
      <c r="O325" s="223" t="str">
        <f t="shared" si="14"/>
        <v/>
      </c>
    </row>
    <row r="326" spans="2:15" ht="15.5" hidden="1" outlineLevel="2" x14ac:dyDescent="0.35">
      <c r="B326" s="110">
        <v>149</v>
      </c>
      <c r="C326" s="184"/>
      <c r="D326" s="184"/>
      <c r="E326" s="220"/>
      <c r="F326" s="219"/>
      <c r="G326" s="184"/>
      <c r="H326" s="31">
        <f t="shared" si="13"/>
        <v>0</v>
      </c>
      <c r="I326" s="184"/>
      <c r="J326" s="31" t="str">
        <f>IF('Cenas aprēķins'!$E$22="Jā",IFERROR(ROUND(O326/(24*'Vispārīgā informācija'!$D$41)*$J$175,2),""),"")</f>
        <v/>
      </c>
      <c r="K326" s="31" t="str">
        <f>IF('Cenas aprēķins'!$F$22="Jā",IFERROR(ROUND(O326/(24*'Vispārīgā informācija'!$D$41)*$K$175,2),""),"")</f>
        <v/>
      </c>
      <c r="L326" s="31" t="str">
        <f>IF('Cenas aprēķins'!$G$22="Jā",IFERROR(ROUND(O326/'Vispārīgā informācija'!$D$41,2),""),"")</f>
        <v/>
      </c>
      <c r="M326" s="31" t="str">
        <f>IF('Cenas aprēķins'!$H$22="Jā",IFERROR(ROUND(H326/I326/12,2),""),"")</f>
        <v/>
      </c>
      <c r="N326" s="32" t="str">
        <f>IF('Cenas aprēķins'!$I$22="Jā",IFERROR(ROUND(O326/(24*'Vispārīgā informācija'!$D$41)*$N$175,2),""),"")</f>
        <v/>
      </c>
      <c r="O326" s="223" t="str">
        <f t="shared" si="14"/>
        <v/>
      </c>
    </row>
    <row r="327" spans="2:15" ht="16" hidden="1" outlineLevel="2" thickBot="1" x14ac:dyDescent="0.4">
      <c r="B327" s="111">
        <v>150</v>
      </c>
      <c r="C327" s="187"/>
      <c r="D327" s="187"/>
      <c r="E327" s="221"/>
      <c r="F327" s="79"/>
      <c r="G327" s="187"/>
      <c r="H327" s="34">
        <f t="shared" si="13"/>
        <v>0</v>
      </c>
      <c r="I327" s="187"/>
      <c r="J327" s="34" t="str">
        <f>IF('Cenas aprēķins'!$E$22="Jā",IFERROR(ROUND(O327/(24*'Vispārīgā informācija'!$D$41)*$J$175,2),""),"")</f>
        <v/>
      </c>
      <c r="K327" s="34" t="str">
        <f>IF('Cenas aprēķins'!$F$22="Jā",IFERROR(ROUND(O327/(24*'Vispārīgā informācija'!$D$41)*$K$175,2),""),"")</f>
        <v/>
      </c>
      <c r="L327" s="34" t="str">
        <f>IF('Cenas aprēķins'!$G$22="Jā",IFERROR(ROUND(O327/'Vispārīgā informācija'!$D$41,2),""),"")</f>
        <v/>
      </c>
      <c r="M327" s="34" t="str">
        <f>IF('Cenas aprēķins'!$H$22="Jā",IFERROR(ROUND(H327/I327/12,2),""),"")</f>
        <v/>
      </c>
      <c r="N327" s="35" t="str">
        <f>IF('Cenas aprēķins'!$I$22="Jā",IFERROR(ROUND(O327/(24*'Vispārīgā informācija'!$D$41)*$N$175,2),""),"")</f>
        <v/>
      </c>
      <c r="O327" s="223" t="str">
        <f t="shared" si="14"/>
        <v/>
      </c>
    </row>
    <row r="328" spans="2:15" ht="15.5" x14ac:dyDescent="0.35">
      <c r="B328" s="41"/>
      <c r="C328" s="41"/>
      <c r="D328" s="41"/>
      <c r="E328" s="41"/>
      <c r="F328" s="41"/>
      <c r="G328" s="41"/>
      <c r="H328" s="41"/>
      <c r="I328" s="41"/>
      <c r="J328" s="41"/>
      <c r="K328" s="41"/>
      <c r="L328" s="41"/>
      <c r="M328" s="41"/>
      <c r="N328" s="41"/>
      <c r="O328" s="41"/>
    </row>
    <row r="329" spans="2:15" ht="15.5" x14ac:dyDescent="0.35">
      <c r="B329" s="41"/>
      <c r="C329" s="41"/>
      <c r="D329" s="41"/>
      <c r="E329" s="41"/>
      <c r="F329" s="41"/>
      <c r="G329" s="41"/>
      <c r="H329" s="41"/>
      <c r="I329" s="41"/>
      <c r="J329" s="41"/>
      <c r="K329" s="41"/>
      <c r="L329" s="41"/>
      <c r="M329" s="41"/>
      <c r="N329" s="41"/>
      <c r="O329" s="41"/>
    </row>
    <row r="330" spans="2:15" ht="15.5" x14ac:dyDescent="0.35">
      <c r="B330" s="41"/>
      <c r="C330" s="41"/>
      <c r="D330" s="41"/>
      <c r="E330" s="41"/>
      <c r="F330" s="41"/>
      <c r="G330" s="41"/>
      <c r="H330" s="41"/>
      <c r="I330" s="41"/>
      <c r="J330" s="41"/>
      <c r="K330" s="41"/>
      <c r="L330" s="41"/>
      <c r="M330" s="41"/>
      <c r="N330" s="41"/>
      <c r="O330" s="41"/>
    </row>
    <row r="331" spans="2:15" ht="15.5" x14ac:dyDescent="0.35">
      <c r="B331" s="41"/>
      <c r="C331" s="41"/>
      <c r="D331" s="41"/>
      <c r="E331" s="41"/>
      <c r="F331" s="41"/>
      <c r="G331" s="41"/>
      <c r="H331" s="41"/>
      <c r="I331" s="41"/>
      <c r="J331" s="41"/>
      <c r="K331" s="41"/>
      <c r="L331" s="41"/>
      <c r="M331" s="41"/>
      <c r="N331" s="41"/>
      <c r="O331" s="41"/>
    </row>
    <row r="332" spans="2:15" ht="15.5" x14ac:dyDescent="0.35">
      <c r="B332" s="41"/>
      <c r="C332" s="41"/>
      <c r="D332" s="41"/>
      <c r="E332" s="41"/>
      <c r="F332" s="41"/>
      <c r="G332" s="41"/>
      <c r="H332" s="41"/>
      <c r="I332" s="41"/>
      <c r="J332" s="41"/>
      <c r="K332" s="41"/>
      <c r="L332" s="41"/>
      <c r="M332" s="41"/>
      <c r="N332" s="41"/>
      <c r="O332" s="41"/>
    </row>
    <row r="333" spans="2:15" ht="15.5" x14ac:dyDescent="0.35">
      <c r="B333" s="41"/>
      <c r="C333" s="41"/>
      <c r="D333" s="41"/>
      <c r="E333" s="41"/>
      <c r="F333" s="41"/>
      <c r="G333" s="41"/>
      <c r="H333" s="41"/>
      <c r="I333" s="41"/>
      <c r="J333" s="41"/>
      <c r="K333" s="41"/>
      <c r="L333" s="41"/>
      <c r="M333" s="41"/>
      <c r="N333" s="41"/>
      <c r="O333" s="41"/>
    </row>
    <row r="334" spans="2:15" ht="15.5" x14ac:dyDescent="0.35">
      <c r="B334" s="41"/>
      <c r="C334" s="41"/>
      <c r="D334" s="41"/>
      <c r="E334" s="41"/>
      <c r="F334" s="41"/>
      <c r="G334" s="41"/>
      <c r="H334" s="41"/>
      <c r="I334" s="41"/>
      <c r="J334" s="41"/>
      <c r="K334" s="41"/>
      <c r="L334" s="41"/>
      <c r="M334" s="41"/>
      <c r="N334" s="41"/>
      <c r="O334" s="41"/>
    </row>
    <row r="335" spans="2:15" ht="15.5" x14ac:dyDescent="0.35">
      <c r="B335" s="41"/>
      <c r="C335" s="41"/>
      <c r="D335" s="41"/>
      <c r="E335" s="41"/>
      <c r="F335" s="41"/>
      <c r="G335" s="41"/>
      <c r="H335" s="41"/>
      <c r="I335" s="41"/>
      <c r="J335" s="41"/>
      <c r="K335" s="41"/>
      <c r="L335" s="41"/>
      <c r="M335" s="41"/>
      <c r="N335" s="41"/>
      <c r="O335" s="41"/>
    </row>
    <row r="336" spans="2:15" ht="15.5" x14ac:dyDescent="0.35">
      <c r="B336" s="41"/>
      <c r="C336" s="41"/>
      <c r="D336" s="41"/>
      <c r="E336" s="41"/>
      <c r="F336" s="41"/>
      <c r="G336" s="41"/>
      <c r="H336" s="41"/>
      <c r="I336" s="41"/>
      <c r="J336" s="41"/>
      <c r="K336" s="41"/>
      <c r="L336" s="41"/>
      <c r="M336" s="41"/>
      <c r="N336" s="41"/>
      <c r="O336" s="41"/>
    </row>
    <row r="337" spans="2:15" ht="15.5" x14ac:dyDescent="0.35">
      <c r="B337" s="41"/>
      <c r="C337" s="41"/>
      <c r="D337" s="41"/>
      <c r="E337" s="41"/>
      <c r="F337" s="41"/>
      <c r="G337" s="41"/>
      <c r="H337" s="41"/>
      <c r="I337" s="41"/>
      <c r="J337" s="41"/>
      <c r="K337" s="41"/>
      <c r="L337" s="41"/>
      <c r="M337" s="41"/>
      <c r="N337" s="41"/>
      <c r="O337" s="41"/>
    </row>
    <row r="338" spans="2:15" ht="15.5" x14ac:dyDescent="0.35">
      <c r="B338" s="41"/>
      <c r="C338" s="41"/>
      <c r="D338" s="41"/>
      <c r="E338" s="41"/>
      <c r="F338" s="41"/>
      <c r="G338" s="41"/>
      <c r="H338" s="41"/>
      <c r="I338" s="41"/>
      <c r="J338" s="41"/>
      <c r="K338" s="41"/>
      <c r="L338" s="41"/>
      <c r="M338" s="41"/>
      <c r="N338" s="41"/>
      <c r="O338" s="41"/>
    </row>
    <row r="339" spans="2:15" ht="15.5" x14ac:dyDescent="0.35">
      <c r="B339" s="41"/>
      <c r="C339" s="41"/>
      <c r="D339" s="41"/>
      <c r="E339" s="41"/>
      <c r="F339" s="41"/>
      <c r="G339" s="41"/>
      <c r="H339" s="41"/>
      <c r="I339" s="41"/>
      <c r="J339" s="41"/>
      <c r="K339" s="41"/>
      <c r="L339" s="41"/>
      <c r="M339" s="41"/>
      <c r="N339" s="41"/>
      <c r="O339" s="41"/>
    </row>
    <row r="340" spans="2:15" ht="15.5" x14ac:dyDescent="0.35">
      <c r="B340" s="41"/>
      <c r="C340" s="41"/>
      <c r="D340" s="41"/>
      <c r="E340" s="41"/>
      <c r="F340" s="41"/>
      <c r="G340" s="41"/>
      <c r="H340" s="41"/>
      <c r="I340" s="41"/>
      <c r="J340" s="41"/>
      <c r="K340" s="41"/>
      <c r="L340" s="41"/>
      <c r="M340" s="41"/>
      <c r="N340" s="41"/>
      <c r="O340" s="41"/>
    </row>
    <row r="341" spans="2:15" ht="15.5" x14ac:dyDescent="0.35">
      <c r="B341" s="41"/>
      <c r="C341" s="41"/>
      <c r="D341" s="41"/>
      <c r="E341" s="41"/>
      <c r="F341" s="41"/>
      <c r="G341" s="41"/>
      <c r="H341" s="41"/>
      <c r="I341" s="41"/>
      <c r="J341" s="41"/>
      <c r="K341" s="41"/>
      <c r="L341" s="41"/>
      <c r="M341" s="41"/>
      <c r="N341" s="41"/>
      <c r="O341" s="41"/>
    </row>
    <row r="342" spans="2:15" ht="15.5" x14ac:dyDescent="0.35">
      <c r="B342" s="41"/>
      <c r="C342" s="41"/>
      <c r="D342" s="41"/>
      <c r="E342" s="41"/>
      <c r="F342" s="41"/>
      <c r="G342" s="41"/>
      <c r="H342" s="41"/>
      <c r="I342" s="41"/>
      <c r="J342" s="41"/>
      <c r="K342" s="41"/>
      <c r="L342" s="41"/>
      <c r="M342" s="41"/>
      <c r="N342" s="41"/>
      <c r="O342" s="41"/>
    </row>
    <row r="343" spans="2:15" ht="15.5" x14ac:dyDescent="0.35">
      <c r="B343" s="41"/>
      <c r="C343" s="41"/>
      <c r="D343" s="41"/>
      <c r="E343" s="41"/>
      <c r="F343" s="41"/>
      <c r="G343" s="41"/>
      <c r="H343" s="41"/>
      <c r="I343" s="41"/>
      <c r="J343" s="41"/>
      <c r="K343" s="41"/>
      <c r="L343" s="41"/>
      <c r="M343" s="41"/>
      <c r="N343" s="41"/>
      <c r="O343" s="41"/>
    </row>
  </sheetData>
  <sheetProtection algorithmName="SHA-512" hashValue="IcHuKlusrZbdHNP+kkZWC2lv6jsVTKbVZK4UWKwvtLVEnjTyutjZh86ymZMdJgPrTsnk/Jk1rBZ/+YATUJ2thg==" saltValue="zurPxGzQk3dCyQpfMPhMpw==" spinCount="100000" sheet="1" scenarios="1" formatColumns="0" formatRows="0" insertColumns="0" insertRows="0" selectLockedCells="1"/>
  <mergeCells count="31">
    <mergeCell ref="C35:K38"/>
    <mergeCell ref="C13:K15"/>
    <mergeCell ref="C41:J41"/>
    <mergeCell ref="G58:G59"/>
    <mergeCell ref="F58:F59"/>
    <mergeCell ref="E58:E59"/>
    <mergeCell ref="D58:D59"/>
    <mergeCell ref="C58:C59"/>
    <mergeCell ref="B58:B59"/>
    <mergeCell ref="B98:H98"/>
    <mergeCell ref="F108:J108"/>
    <mergeCell ref="E108:E110"/>
    <mergeCell ref="D108:D110"/>
    <mergeCell ref="C108:C110"/>
    <mergeCell ref="B108:B110"/>
    <mergeCell ref="C91:K94"/>
    <mergeCell ref="B173:B175"/>
    <mergeCell ref="B141:B143"/>
    <mergeCell ref="C141:C143"/>
    <mergeCell ref="D141:D143"/>
    <mergeCell ref="E141:I141"/>
    <mergeCell ref="I173:I175"/>
    <mergeCell ref="H173:H175"/>
    <mergeCell ref="G173:G175"/>
    <mergeCell ref="F173:F175"/>
    <mergeCell ref="L40:N42"/>
    <mergeCell ref="K97:M99"/>
    <mergeCell ref="E173:E175"/>
    <mergeCell ref="D173:D175"/>
    <mergeCell ref="C173:C175"/>
    <mergeCell ref="J173:N173"/>
  </mergeCells>
  <hyperlinks>
    <hyperlink ref="B4" location="Saturs!A1" display="Atpakaļ uz sadaļu Saturs" xr:uid="{0041D798-D073-44A2-8AC0-F42B32F1EC9C}"/>
  </hyperlink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9E08FC4-2B14-4496-944F-3B1C3D62A824}">
          <x14:formula1>
            <xm:f>'datu lapa'!$B$48:$B$50</xm:f>
          </x14:formula1>
          <xm:sqref>C41:J41</xm:sqref>
        </x14:dataValidation>
        <x14:dataValidation type="list" allowBlank="1" showInputMessage="1" showErrorMessage="1" xr:uid="{699E891D-2370-4872-9A0A-EC8E7CEFCCC2}">
          <x14:formula1>
            <xm:f>'datu lapa'!$B$54:$B$57</xm:f>
          </x14:formula1>
          <xm:sqref>B98:H98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5F419-4EF0-43B4-B0AB-3B4AB2A7AA57}">
  <sheetPr>
    <tabColor rgb="FFFFCCFF"/>
    <outlinePr summaryBelow="0"/>
  </sheetPr>
  <dimension ref="A2:V357"/>
  <sheetViews>
    <sheetView workbookViewId="0">
      <selection activeCell="C112" sqref="C112"/>
    </sheetView>
  </sheetViews>
  <sheetFormatPr defaultColWidth="9.1796875" defaultRowHeight="12.5" outlineLevelRow="2" x14ac:dyDescent="0.25"/>
  <cols>
    <col min="1" max="1" width="11.453125" style="81" customWidth="1"/>
    <col min="2" max="2" width="9.1796875" style="81"/>
    <col min="3" max="3" width="35.81640625" style="81" customWidth="1"/>
    <col min="4" max="4" width="12" style="81" customWidth="1"/>
    <col min="5" max="5" width="11.1796875" style="81" customWidth="1"/>
    <col min="6" max="8" width="9.1796875" style="81"/>
    <col min="9" max="9" width="10" style="81" customWidth="1"/>
    <col min="10" max="16384" width="9.1796875" style="81"/>
  </cols>
  <sheetData>
    <row r="2" spans="1:22" ht="20.5" x14ac:dyDescent="0.45">
      <c r="A2" s="82"/>
      <c r="B2" s="83" t="s">
        <v>10</v>
      </c>
      <c r="C2" s="84" t="str">
        <f>Titullapa!$B$6</f>
        <v>Atelpas brīdis</v>
      </c>
      <c r="D2" s="82"/>
      <c r="E2" s="82"/>
    </row>
    <row r="3" spans="1:22" ht="20.5" x14ac:dyDescent="0.45">
      <c r="A3" s="82"/>
      <c r="B3" s="83" t="s">
        <v>11</v>
      </c>
      <c r="C3" s="84" t="str">
        <f>Saturs!C11</f>
        <v>III Modulis: Telpu pakalpojuma sniegšanai izmaksas</v>
      </c>
      <c r="D3" s="82"/>
      <c r="E3" s="82"/>
    </row>
    <row r="4" spans="1:22" ht="20.5" x14ac:dyDescent="0.45">
      <c r="A4" s="82"/>
      <c r="B4" s="129" t="s">
        <v>12</v>
      </c>
      <c r="C4" s="84"/>
      <c r="D4" s="82"/>
      <c r="E4" s="82"/>
    </row>
    <row r="5" spans="1:22" ht="20.5" x14ac:dyDescent="0.45">
      <c r="A5" s="82"/>
      <c r="B5" s="82"/>
      <c r="C5" s="82"/>
      <c r="D5" s="82"/>
      <c r="E5" s="82"/>
    </row>
    <row r="6" spans="1:22" ht="17.5" x14ac:dyDescent="0.35">
      <c r="B6" s="88" t="s">
        <v>14</v>
      </c>
    </row>
    <row r="7" spans="1:22" ht="15.5" x14ac:dyDescent="0.35">
      <c r="D7" s="89" t="s">
        <v>15</v>
      </c>
      <c r="E7" s="41" t="s">
        <v>18</v>
      </c>
      <c r="F7" s="41"/>
      <c r="G7" s="41"/>
      <c r="H7" s="41"/>
      <c r="I7" s="41"/>
      <c r="J7" s="41"/>
      <c r="K7" s="41"/>
      <c r="L7" s="41"/>
      <c r="M7" s="41"/>
      <c r="N7" s="41"/>
      <c r="O7" s="41"/>
    </row>
    <row r="8" spans="1:22" ht="15.5" x14ac:dyDescent="0.35">
      <c r="D8" s="90" t="s">
        <v>16</v>
      </c>
      <c r="E8" s="41" t="s">
        <v>270</v>
      </c>
      <c r="F8" s="41"/>
      <c r="G8" s="41"/>
      <c r="H8" s="41"/>
      <c r="I8" s="41"/>
      <c r="J8" s="41"/>
      <c r="K8" s="41"/>
      <c r="L8" s="41"/>
      <c r="M8" s="41"/>
      <c r="N8" s="41"/>
      <c r="O8" s="41"/>
    </row>
    <row r="9" spans="1:22" ht="15.5" x14ac:dyDescent="0.35">
      <c r="D9" s="91" t="s">
        <v>17</v>
      </c>
      <c r="E9" s="41" t="s">
        <v>271</v>
      </c>
      <c r="F9" s="41"/>
      <c r="G9" s="41"/>
      <c r="H9" s="41"/>
      <c r="I9" s="41"/>
      <c r="J9" s="41"/>
      <c r="K9" s="41"/>
      <c r="L9" s="41"/>
      <c r="M9" s="41"/>
      <c r="N9" s="41"/>
      <c r="O9" s="41"/>
    </row>
    <row r="10" spans="1:22" ht="15.5" x14ac:dyDescent="0.35">
      <c r="D10" s="41"/>
      <c r="E10" s="41"/>
      <c r="F10" s="41"/>
      <c r="G10" s="41"/>
      <c r="H10" s="41"/>
      <c r="I10" s="41"/>
      <c r="J10" s="41"/>
      <c r="K10" s="41"/>
      <c r="L10" s="41"/>
      <c r="M10" s="41"/>
      <c r="N10" s="41"/>
      <c r="O10" s="41"/>
    </row>
    <row r="11" spans="1:22" ht="17.5" x14ac:dyDescent="0.35">
      <c r="B11" s="88" t="s">
        <v>49</v>
      </c>
      <c r="D11" s="41"/>
      <c r="E11" s="41"/>
      <c r="F11" s="41"/>
      <c r="G11" s="41"/>
      <c r="H11" s="41"/>
      <c r="I11" s="41"/>
      <c r="J11" s="41"/>
      <c r="K11" s="41"/>
      <c r="L11" s="41"/>
      <c r="M11" s="41"/>
      <c r="N11" s="41"/>
      <c r="O11" s="41"/>
    </row>
    <row r="12" spans="1:22" ht="13" thickBot="1" x14ac:dyDescent="0.3"/>
    <row r="13" spans="1:22" ht="15.5" x14ac:dyDescent="0.35">
      <c r="C13" s="333" t="s">
        <v>291</v>
      </c>
      <c r="D13" s="334"/>
      <c r="E13" s="334"/>
      <c r="F13" s="334"/>
      <c r="G13" s="334"/>
      <c r="H13" s="334"/>
      <c r="I13" s="334"/>
      <c r="J13" s="334"/>
      <c r="K13" s="335"/>
      <c r="L13" s="41"/>
      <c r="M13" s="41"/>
    </row>
    <row r="14" spans="1:22" ht="15.5" x14ac:dyDescent="0.35">
      <c r="C14" s="336"/>
      <c r="D14" s="337"/>
      <c r="E14" s="337"/>
      <c r="F14" s="337"/>
      <c r="G14" s="337"/>
      <c r="H14" s="337"/>
      <c r="I14" s="337"/>
      <c r="J14" s="337"/>
      <c r="K14" s="338"/>
      <c r="L14" s="41"/>
      <c r="M14" s="41"/>
    </row>
    <row r="15" spans="1:22" ht="15.5" x14ac:dyDescent="0.35">
      <c r="C15" s="336"/>
      <c r="D15" s="337"/>
      <c r="E15" s="337"/>
      <c r="F15" s="337"/>
      <c r="G15" s="337"/>
      <c r="H15" s="337"/>
      <c r="I15" s="337"/>
      <c r="J15" s="337"/>
      <c r="K15" s="338"/>
      <c r="L15" s="41"/>
      <c r="M15" s="41"/>
      <c r="O15" s="225"/>
      <c r="P15" s="225"/>
      <c r="Q15" s="225"/>
      <c r="R15" s="225"/>
      <c r="S15" s="225"/>
      <c r="T15" s="225"/>
      <c r="U15" s="225"/>
      <c r="V15" s="225"/>
    </row>
    <row r="16" spans="1:22" ht="15.5" x14ac:dyDescent="0.35">
      <c r="C16" s="336"/>
      <c r="D16" s="337"/>
      <c r="E16" s="337"/>
      <c r="F16" s="337"/>
      <c r="G16" s="337"/>
      <c r="H16" s="337"/>
      <c r="I16" s="337"/>
      <c r="J16" s="337"/>
      <c r="K16" s="338"/>
      <c r="L16" s="41"/>
      <c r="M16" s="41"/>
      <c r="O16" s="225"/>
      <c r="P16" s="225"/>
      <c r="Q16" s="227" t="s">
        <v>76</v>
      </c>
      <c r="R16" s="227" t="s">
        <v>77</v>
      </c>
      <c r="S16" s="227" t="s">
        <v>78</v>
      </c>
      <c r="T16" s="227" t="s">
        <v>21</v>
      </c>
      <c r="U16" s="227" t="s">
        <v>79</v>
      </c>
      <c r="V16" s="225"/>
    </row>
    <row r="17" spans="1:22" ht="16" thickBot="1" x14ac:dyDescent="0.4">
      <c r="C17" s="339"/>
      <c r="D17" s="340"/>
      <c r="E17" s="340"/>
      <c r="F17" s="340"/>
      <c r="G17" s="340"/>
      <c r="H17" s="340"/>
      <c r="I17" s="340"/>
      <c r="J17" s="340"/>
      <c r="K17" s="341"/>
      <c r="L17" s="41"/>
      <c r="M17" s="41"/>
      <c r="O17" s="225"/>
      <c r="P17" s="225" t="s">
        <v>238</v>
      </c>
      <c r="Q17" s="234">
        <f>H30</f>
        <v>0</v>
      </c>
      <c r="R17" s="234">
        <f t="shared" ref="R17:U17" si="0">I30</f>
        <v>0</v>
      </c>
      <c r="S17" s="234">
        <f t="shared" si="0"/>
        <v>0</v>
      </c>
      <c r="T17" s="234">
        <f t="shared" si="0"/>
        <v>0</v>
      </c>
      <c r="U17" s="234">
        <f t="shared" si="0"/>
        <v>0</v>
      </c>
      <c r="V17" s="225"/>
    </row>
    <row r="18" spans="1:22" ht="16" thickBot="1" x14ac:dyDescent="0.4">
      <c r="C18" s="41"/>
      <c r="D18" s="41"/>
      <c r="E18" s="41"/>
      <c r="F18" s="41"/>
      <c r="G18" s="41"/>
      <c r="H18" s="41"/>
      <c r="I18" s="41"/>
      <c r="J18" s="41"/>
      <c r="K18" s="41"/>
      <c r="L18" s="41"/>
      <c r="M18" s="41"/>
      <c r="O18" s="225"/>
      <c r="P18" s="225" t="s">
        <v>239</v>
      </c>
      <c r="Q18" s="234" t="str">
        <f>IFERROR(VLOOKUP($C$41,$O$43:$T$46,2,0),"")</f>
        <v/>
      </c>
      <c r="R18" s="234" t="str">
        <f>IFERROR(VLOOKUP($C$41,$O$43:$T$46,3,0),"")</f>
        <v/>
      </c>
      <c r="S18" s="234" t="str">
        <f>IFERROR(VLOOKUP($C$41,$O$43:$T$46,4,0),"")</f>
        <v/>
      </c>
      <c r="T18" s="234" t="str">
        <f>IFERROR(VLOOKUP($C$41,$O$43:$T$46,5,0),"")</f>
        <v/>
      </c>
      <c r="U18" s="234" t="str">
        <f>IFERROR(VLOOKUP($C$41,$O$43:$T$46,6,0),"")</f>
        <v/>
      </c>
      <c r="V18" s="225"/>
    </row>
    <row r="19" spans="1:22" ht="16" thickBot="1" x14ac:dyDescent="0.4">
      <c r="C19" s="41"/>
      <c r="D19" s="41"/>
      <c r="E19" s="41"/>
      <c r="F19" s="41"/>
      <c r="G19" s="41"/>
      <c r="H19" s="199" t="str">
        <f>'Cenas aprēķins'!E20</f>
        <v>Stunda</v>
      </c>
      <c r="I19" s="199" t="str">
        <f>'Cenas aprēķins'!F20</f>
        <v>Diena</v>
      </c>
      <c r="J19" s="199" t="str">
        <f>'Cenas aprēķins'!G20</f>
        <v>Diennakts</v>
      </c>
      <c r="K19" s="199" t="str">
        <f>'Cenas aprēķins'!H20</f>
        <v>Mēnesis</v>
      </c>
      <c r="L19" s="200" t="str">
        <f>'Cenas aprēķins'!I20</f>
        <v>Reize</v>
      </c>
      <c r="M19" s="41"/>
      <c r="O19" s="225"/>
      <c r="P19" s="225" t="s">
        <v>240</v>
      </c>
      <c r="Q19" s="234" t="str">
        <f>IFERROR(VLOOKUP($B$98,$O$103:$T$107,2,0),"")</f>
        <v/>
      </c>
      <c r="R19" s="234" t="str">
        <f>IFERROR(VLOOKUP($B$98,$O$103:$T$107,3,0),"")</f>
        <v/>
      </c>
      <c r="S19" s="234" t="str">
        <f>IFERROR(VLOOKUP($B$98,$O$103:$T$107,4,0),"")</f>
        <v/>
      </c>
      <c r="T19" s="234" t="str">
        <f>IFERROR(VLOOKUP($B$98,$O$103:$T$107,5,0),"")</f>
        <v/>
      </c>
      <c r="U19" s="234" t="str">
        <f>IFERROR(VLOOKUP($B$98,$O$103:$T$107,6,0),"")</f>
        <v/>
      </c>
      <c r="V19" s="225"/>
    </row>
    <row r="20" spans="1:22" ht="16" thickBot="1" x14ac:dyDescent="0.4">
      <c r="C20" s="41"/>
      <c r="D20" s="41"/>
      <c r="E20" s="41"/>
      <c r="F20" s="41"/>
      <c r="G20" s="41"/>
      <c r="H20" s="199">
        <f>'Cenas aprēķins'!E21</f>
        <v>1</v>
      </c>
      <c r="I20" s="199">
        <f>'Cenas aprēķins'!F21</f>
        <v>0</v>
      </c>
      <c r="J20" s="199">
        <f>'Cenas aprēķins'!G21</f>
        <v>24</v>
      </c>
      <c r="K20" s="199">
        <f>'Cenas aprēķins'!H21</f>
        <v>167</v>
      </c>
      <c r="L20" s="200">
        <f>'Cenas aprēķins'!I21</f>
        <v>0</v>
      </c>
      <c r="M20" s="41"/>
      <c r="O20" s="225"/>
      <c r="P20" s="225"/>
      <c r="Q20" s="225"/>
      <c r="R20" s="225"/>
      <c r="S20" s="225"/>
      <c r="T20" s="225"/>
      <c r="U20" s="225"/>
      <c r="V20" s="225"/>
    </row>
    <row r="21" spans="1:22" ht="18" thickBot="1" x14ac:dyDescent="0.4">
      <c r="C21" s="41"/>
      <c r="D21" s="41"/>
      <c r="E21" s="41"/>
      <c r="F21" s="41"/>
      <c r="G21" s="149" t="s">
        <v>143</v>
      </c>
      <c r="H21" s="45">
        <f>SUM(Q17:Q19)</f>
        <v>0</v>
      </c>
      <c r="I21" s="46">
        <f t="shared" ref="I21:L21" si="1">SUM(R17:R19)</f>
        <v>0</v>
      </c>
      <c r="J21" s="46">
        <f t="shared" si="1"/>
        <v>0</v>
      </c>
      <c r="K21" s="46">
        <f t="shared" si="1"/>
        <v>0</v>
      </c>
      <c r="L21" s="47">
        <f t="shared" si="1"/>
        <v>0</v>
      </c>
      <c r="M21" s="41"/>
    </row>
    <row r="23" spans="1:22" ht="15.5" x14ac:dyDescent="0.35">
      <c r="A23" s="41"/>
      <c r="B23" s="41"/>
      <c r="C23" s="41"/>
      <c r="D23" s="41"/>
      <c r="E23" s="41"/>
      <c r="F23" s="41"/>
      <c r="G23" s="41"/>
      <c r="H23" s="41"/>
      <c r="I23" s="41"/>
      <c r="J23" s="41"/>
      <c r="K23" s="41"/>
      <c r="L23" s="41"/>
      <c r="M23" s="41"/>
      <c r="N23" s="41"/>
    </row>
    <row r="24" spans="1:22" ht="20" x14ac:dyDescent="0.4">
      <c r="A24" s="41"/>
      <c r="B24" s="315" t="s">
        <v>302</v>
      </c>
      <c r="C24" s="201"/>
      <c r="D24" s="201"/>
      <c r="E24" s="201"/>
      <c r="F24" s="201"/>
      <c r="G24" s="201"/>
      <c r="H24" s="201"/>
      <c r="I24" s="201"/>
      <c r="J24" s="41"/>
      <c r="K24" s="41"/>
      <c r="L24" s="41"/>
      <c r="M24" s="41"/>
      <c r="N24" s="41"/>
    </row>
    <row r="25" spans="1:22" ht="16" thickBot="1" x14ac:dyDescent="0.4">
      <c r="A25" s="41"/>
      <c r="B25" s="41"/>
      <c r="C25" s="41"/>
      <c r="D25" s="41"/>
      <c r="E25" s="41"/>
      <c r="F25" s="41"/>
      <c r="G25" s="41"/>
      <c r="H25" s="41"/>
      <c r="I25" s="41"/>
      <c r="J25" s="41"/>
      <c r="K25" s="41"/>
      <c r="L25" s="41"/>
      <c r="M25" s="41"/>
      <c r="N25" s="41"/>
    </row>
    <row r="26" spans="1:22" ht="19" thickBot="1" x14ac:dyDescent="0.4">
      <c r="A26" s="41"/>
      <c r="B26" s="41"/>
      <c r="C26" s="41"/>
      <c r="D26" s="202" t="s">
        <v>255</v>
      </c>
      <c r="E26" s="128"/>
      <c r="F26" s="41"/>
      <c r="G26" s="41"/>
      <c r="H26" s="41"/>
      <c r="I26" s="41"/>
      <c r="J26" s="41"/>
      <c r="K26" s="41"/>
      <c r="L26" s="41"/>
      <c r="M26" s="41"/>
      <c r="N26" s="41"/>
    </row>
    <row r="27" spans="1:22" ht="19" thickBot="1" x14ac:dyDescent="0.4">
      <c r="A27" s="41"/>
      <c r="B27" s="41"/>
      <c r="C27" s="41"/>
      <c r="D27" s="202" t="s">
        <v>301</v>
      </c>
      <c r="E27" s="128"/>
      <c r="F27" s="41"/>
      <c r="G27" s="41"/>
      <c r="H27" s="41"/>
      <c r="I27" s="41"/>
      <c r="J27" s="41"/>
      <c r="K27" s="41"/>
      <c r="L27" s="41"/>
      <c r="M27" s="41"/>
      <c r="N27" s="41"/>
    </row>
    <row r="28" spans="1:22" ht="16" thickBot="1" x14ac:dyDescent="0.4">
      <c r="A28" s="41"/>
      <c r="B28" s="41"/>
      <c r="C28" s="41"/>
      <c r="D28" s="202"/>
      <c r="E28" s="41"/>
      <c r="F28" s="41"/>
      <c r="G28" s="41"/>
      <c r="H28" s="199" t="str">
        <f>'Cenas aprēķins'!E20</f>
        <v>Stunda</v>
      </c>
      <c r="I28" s="94" t="str">
        <f>'Cenas aprēķins'!F20</f>
        <v>Diena</v>
      </c>
      <c r="J28" s="94" t="str">
        <f>'Cenas aprēķins'!G20</f>
        <v>Diennakts</v>
      </c>
      <c r="K28" s="94" t="str">
        <f>'Cenas aprēķins'!H20</f>
        <v>Mēnesis</v>
      </c>
      <c r="L28" s="95" t="str">
        <f>'Cenas aprēķins'!I20</f>
        <v>Reize</v>
      </c>
      <c r="M28" s="41"/>
      <c r="N28" s="41"/>
    </row>
    <row r="29" spans="1:22" ht="16" thickBot="1" x14ac:dyDescent="0.4">
      <c r="A29" s="41"/>
      <c r="B29" s="41"/>
      <c r="C29" s="41"/>
      <c r="D29" s="202"/>
      <c r="E29" s="41"/>
      <c r="F29" s="41"/>
      <c r="G29" s="41"/>
      <c r="H29" s="199">
        <f>'Cenas aprēķins'!E21</f>
        <v>1</v>
      </c>
      <c r="I29" s="199">
        <f>'Cenas aprēķins'!F21</f>
        <v>0</v>
      </c>
      <c r="J29" s="199">
        <f>'Cenas aprēķins'!G21</f>
        <v>24</v>
      </c>
      <c r="K29" s="199">
        <f>'Cenas aprēķins'!H21</f>
        <v>167</v>
      </c>
      <c r="L29" s="200">
        <f>'Cenas aprēķins'!I21</f>
        <v>0</v>
      </c>
      <c r="M29" s="41"/>
      <c r="N29" s="41"/>
    </row>
    <row r="30" spans="1:22" ht="18" thickBot="1" x14ac:dyDescent="0.4">
      <c r="A30" s="41"/>
      <c r="B30" s="41"/>
      <c r="C30" s="41"/>
      <c r="D30" s="202"/>
      <c r="E30" s="41"/>
      <c r="F30" s="41"/>
      <c r="G30" s="149" t="s">
        <v>122</v>
      </c>
      <c r="H30" s="45">
        <f>IF('Cenas aprēķins'!E22="Jā",M30/K29*H29,'Cenas aprēķins'!P17)</f>
        <v>0</v>
      </c>
      <c r="I30" s="46">
        <f>IF('Cenas aprēķins'!F22="Jā",M30/K29*I29,'Cenas aprēķins'!P17)</f>
        <v>0</v>
      </c>
      <c r="J30" s="46">
        <f>IF('Cenas aprēķins'!G22="Jā",M30/K29*J29,'Cenas aprēķins'!P17)</f>
        <v>0</v>
      </c>
      <c r="K30" s="46">
        <f>IF('Cenas aprēķins'!H22="Jā",E27*E26,'Cenas aprēķins'!P17)</f>
        <v>0</v>
      </c>
      <c r="L30" s="47">
        <f>IF('Cenas aprēķins'!I22="Jā",M30/K29*L29,'Cenas aprēķins'!P17)</f>
        <v>0</v>
      </c>
      <c r="M30" s="222">
        <f>E26*E27</f>
        <v>0</v>
      </c>
      <c r="N30" s="41"/>
    </row>
    <row r="31" spans="1:22" ht="17.5" x14ac:dyDescent="0.35">
      <c r="A31" s="41"/>
      <c r="B31" s="41"/>
      <c r="C31" s="41"/>
      <c r="D31" s="202"/>
      <c r="E31" s="41"/>
      <c r="F31" s="41"/>
      <c r="G31" s="149"/>
      <c r="H31" s="59"/>
      <c r="I31" s="59"/>
      <c r="J31" s="59"/>
      <c r="K31" s="59"/>
      <c r="L31" s="59"/>
      <c r="M31" s="222"/>
      <c r="N31" s="41"/>
    </row>
    <row r="32" spans="1:22" ht="17.5" x14ac:dyDescent="0.35">
      <c r="A32" s="41"/>
      <c r="B32" s="41"/>
      <c r="C32" s="41"/>
      <c r="D32" s="202"/>
      <c r="E32" s="41"/>
      <c r="F32" s="41"/>
      <c r="G32" s="149"/>
      <c r="H32" s="59"/>
      <c r="I32" s="59"/>
      <c r="J32" s="59"/>
      <c r="K32" s="59"/>
      <c r="L32" s="59"/>
      <c r="M32" s="222"/>
      <c r="N32" s="41"/>
    </row>
    <row r="33" spans="1:20" ht="20" x14ac:dyDescent="0.4">
      <c r="A33" s="41"/>
      <c r="B33" s="315" t="s">
        <v>305</v>
      </c>
      <c r="C33" s="201"/>
      <c r="D33" s="201"/>
      <c r="E33" s="201"/>
      <c r="F33" s="201"/>
      <c r="G33" s="201"/>
      <c r="H33" s="201"/>
      <c r="I33" s="201"/>
      <c r="J33" s="59"/>
      <c r="K33" s="59"/>
      <c r="L33" s="59"/>
      <c r="M33" s="222"/>
      <c r="N33" s="41"/>
    </row>
    <row r="34" spans="1:20" ht="16" thickBot="1" x14ac:dyDescent="0.4">
      <c r="A34" s="41"/>
      <c r="B34" s="41"/>
      <c r="C34" s="41"/>
      <c r="D34" s="202"/>
      <c r="E34" s="41"/>
      <c r="F34" s="41"/>
      <c r="G34" s="41"/>
      <c r="H34" s="41"/>
      <c r="I34" s="41"/>
      <c r="J34" s="41"/>
      <c r="K34" s="41"/>
      <c r="L34" s="41"/>
      <c r="M34" s="41"/>
      <c r="N34" s="41"/>
    </row>
    <row r="35" spans="1:20" ht="15.5" x14ac:dyDescent="0.35">
      <c r="A35" s="41"/>
      <c r="B35" s="41"/>
      <c r="C35" s="333" t="s">
        <v>264</v>
      </c>
      <c r="D35" s="334"/>
      <c r="E35" s="334"/>
      <c r="F35" s="334"/>
      <c r="G35" s="334"/>
      <c r="H35" s="334"/>
      <c r="I35" s="334"/>
      <c r="J35" s="334"/>
      <c r="K35" s="335"/>
      <c r="L35" s="41"/>
      <c r="M35" s="41"/>
      <c r="N35" s="41"/>
    </row>
    <row r="36" spans="1:20" ht="15.5" x14ac:dyDescent="0.35">
      <c r="A36" s="41"/>
      <c r="B36" s="41"/>
      <c r="C36" s="336"/>
      <c r="D36" s="337"/>
      <c r="E36" s="337"/>
      <c r="F36" s="337"/>
      <c r="G36" s="337"/>
      <c r="H36" s="337"/>
      <c r="I36" s="337"/>
      <c r="J36" s="337"/>
      <c r="K36" s="338"/>
      <c r="L36" s="41"/>
      <c r="M36" s="41"/>
      <c r="N36" s="41"/>
    </row>
    <row r="37" spans="1:20" ht="15.5" x14ac:dyDescent="0.35">
      <c r="A37" s="41"/>
      <c r="B37" s="41"/>
      <c r="C37" s="336"/>
      <c r="D37" s="337"/>
      <c r="E37" s="337"/>
      <c r="F37" s="337"/>
      <c r="G37" s="337"/>
      <c r="H37" s="337"/>
      <c r="I37" s="337"/>
      <c r="J37" s="337"/>
      <c r="K37" s="338"/>
      <c r="L37" s="41"/>
      <c r="M37" s="41"/>
      <c r="N37" s="41"/>
    </row>
    <row r="38" spans="1:20" ht="16" thickBot="1" x14ac:dyDescent="0.4">
      <c r="A38" s="41"/>
      <c r="B38" s="41"/>
      <c r="C38" s="339"/>
      <c r="D38" s="340"/>
      <c r="E38" s="340"/>
      <c r="F38" s="340"/>
      <c r="G38" s="340"/>
      <c r="H38" s="340"/>
      <c r="I38" s="340"/>
      <c r="J38" s="340"/>
      <c r="K38" s="341"/>
      <c r="L38" s="41"/>
      <c r="M38" s="41"/>
      <c r="N38" s="41"/>
    </row>
    <row r="39" spans="1:20" ht="16" thickBot="1" x14ac:dyDescent="0.4">
      <c r="A39" s="41"/>
      <c r="B39" s="41"/>
      <c r="C39" s="41"/>
      <c r="D39" s="41"/>
      <c r="E39" s="41"/>
      <c r="F39" s="41"/>
      <c r="G39" s="41"/>
      <c r="H39" s="41"/>
      <c r="I39" s="41"/>
      <c r="J39" s="41"/>
      <c r="K39" s="41"/>
      <c r="L39" s="41"/>
      <c r="M39" s="41"/>
      <c r="N39" s="41"/>
    </row>
    <row r="40" spans="1:20" ht="16.149999999999999" customHeight="1" thickBot="1" x14ac:dyDescent="0.4">
      <c r="A40" s="41"/>
      <c r="B40" s="41"/>
      <c r="C40" s="316" t="s">
        <v>115</v>
      </c>
      <c r="D40" s="41"/>
      <c r="E40" s="41"/>
      <c r="F40" s="41"/>
      <c r="G40" s="41"/>
      <c r="H40" s="41"/>
      <c r="I40" s="41"/>
      <c r="J40" s="41"/>
      <c r="K40" s="41"/>
      <c r="L40" s="321" t="s">
        <v>306</v>
      </c>
      <c r="M40" s="322"/>
      <c r="N40" s="323"/>
    </row>
    <row r="41" spans="1:20" ht="16" thickBot="1" x14ac:dyDescent="0.4">
      <c r="A41" s="41"/>
      <c r="B41" s="41"/>
      <c r="C41" s="350"/>
      <c r="D41" s="351"/>
      <c r="E41" s="351"/>
      <c r="F41" s="351"/>
      <c r="G41" s="351"/>
      <c r="H41" s="351"/>
      <c r="I41" s="351"/>
      <c r="J41" s="352"/>
      <c r="K41" s="41"/>
      <c r="L41" s="324"/>
      <c r="M41" s="325"/>
      <c r="N41" s="326"/>
    </row>
    <row r="42" spans="1:20" ht="16" thickBot="1" x14ac:dyDescent="0.4">
      <c r="A42" s="41"/>
      <c r="B42" s="41"/>
      <c r="C42" s="41"/>
      <c r="D42" s="41"/>
      <c r="E42" s="41"/>
      <c r="F42" s="41"/>
      <c r="G42" s="41"/>
      <c r="H42" s="41"/>
      <c r="I42" s="41"/>
      <c r="J42" s="41"/>
      <c r="K42" s="41"/>
      <c r="L42" s="327"/>
      <c r="M42" s="328"/>
      <c r="N42" s="329"/>
    </row>
    <row r="43" spans="1:20" ht="17.5" x14ac:dyDescent="0.35">
      <c r="A43" s="41"/>
      <c r="B43" s="92" t="s">
        <v>118</v>
      </c>
      <c r="C43" s="201"/>
      <c r="D43" s="201"/>
      <c r="E43" s="201"/>
      <c r="F43" s="201"/>
      <c r="G43" s="201"/>
      <c r="H43" s="201"/>
      <c r="I43" s="201"/>
      <c r="J43" s="41"/>
      <c r="K43" s="41"/>
      <c r="L43" s="41"/>
      <c r="M43" s="41"/>
      <c r="N43" s="41"/>
      <c r="O43" s="225"/>
      <c r="P43" s="227" t="s">
        <v>76</v>
      </c>
      <c r="Q43" s="227" t="s">
        <v>77</v>
      </c>
      <c r="R43" s="227" t="s">
        <v>78</v>
      </c>
      <c r="S43" s="227" t="s">
        <v>21</v>
      </c>
      <c r="T43" s="227" t="s">
        <v>79</v>
      </c>
    </row>
    <row r="44" spans="1:20" ht="16" thickBot="1" x14ac:dyDescent="0.4">
      <c r="A44" s="41"/>
      <c r="B44" s="41"/>
      <c r="C44" s="41"/>
      <c r="D44" s="41"/>
      <c r="E44" s="41"/>
      <c r="F44" s="41"/>
      <c r="G44" s="41"/>
      <c r="H44" s="41"/>
      <c r="I44" s="41"/>
      <c r="J44" s="41"/>
      <c r="K44" s="41"/>
      <c r="L44" s="41"/>
      <c r="M44" s="41"/>
      <c r="N44" s="41"/>
      <c r="O44" s="233" t="s">
        <v>116</v>
      </c>
      <c r="P44" s="226">
        <f>H49</f>
        <v>0</v>
      </c>
      <c r="Q44" s="226">
        <f t="shared" ref="Q44:T44" si="2">I49</f>
        <v>0</v>
      </c>
      <c r="R44" s="226">
        <f t="shared" si="2"/>
        <v>0</v>
      </c>
      <c r="S44" s="226">
        <f t="shared" si="2"/>
        <v>0</v>
      </c>
      <c r="T44" s="226">
        <f t="shared" si="2"/>
        <v>0</v>
      </c>
    </row>
    <row r="45" spans="1:20" ht="19" thickBot="1" x14ac:dyDescent="0.4">
      <c r="A45" s="41"/>
      <c r="B45" s="41"/>
      <c r="C45" s="41"/>
      <c r="D45" s="41"/>
      <c r="E45" s="41"/>
      <c r="F45" s="41"/>
      <c r="G45" s="202" t="s">
        <v>256</v>
      </c>
      <c r="H45" s="128"/>
      <c r="I45" s="41"/>
      <c r="J45" s="41"/>
      <c r="K45" s="41"/>
      <c r="L45" s="41"/>
      <c r="M45" s="41"/>
      <c r="N45" s="41"/>
      <c r="O45" s="233" t="s">
        <v>117</v>
      </c>
      <c r="P45" s="226">
        <f>H55</f>
        <v>0</v>
      </c>
      <c r="Q45" s="226">
        <f t="shared" ref="Q45:T45" si="3">I55</f>
        <v>0</v>
      </c>
      <c r="R45" s="226">
        <f t="shared" si="3"/>
        <v>0</v>
      </c>
      <c r="S45" s="226">
        <f t="shared" si="3"/>
        <v>0</v>
      </c>
      <c r="T45" s="226">
        <f t="shared" si="3"/>
        <v>0</v>
      </c>
    </row>
    <row r="46" spans="1:20" ht="16" thickBot="1" x14ac:dyDescent="0.4">
      <c r="A46" s="41"/>
      <c r="B46" s="41"/>
      <c r="C46" s="41"/>
      <c r="D46" s="41"/>
      <c r="E46" s="41"/>
      <c r="F46" s="41"/>
      <c r="G46" s="41"/>
      <c r="H46" s="41"/>
      <c r="I46" s="41"/>
      <c r="J46" s="41"/>
      <c r="K46" s="41"/>
      <c r="L46" s="41"/>
      <c r="M46" s="41"/>
      <c r="N46" s="41"/>
      <c r="O46" s="233" t="s">
        <v>223</v>
      </c>
      <c r="P46" s="226">
        <v>0</v>
      </c>
      <c r="Q46" s="226">
        <v>0</v>
      </c>
      <c r="R46" s="226">
        <v>0</v>
      </c>
      <c r="S46" s="226">
        <v>0</v>
      </c>
      <c r="T46" s="226">
        <v>0</v>
      </c>
    </row>
    <row r="47" spans="1:20" ht="16" thickBot="1" x14ac:dyDescent="0.4">
      <c r="A47" s="41"/>
      <c r="B47" s="41"/>
      <c r="C47" s="41"/>
      <c r="D47" s="41"/>
      <c r="E47" s="41"/>
      <c r="F47" s="41"/>
      <c r="G47" s="41"/>
      <c r="H47" s="199" t="s">
        <v>76</v>
      </c>
      <c r="I47" s="94" t="s">
        <v>77</v>
      </c>
      <c r="J47" s="94" t="s">
        <v>78</v>
      </c>
      <c r="K47" s="94" t="s">
        <v>21</v>
      </c>
      <c r="L47" s="95" t="s">
        <v>79</v>
      </c>
      <c r="M47" s="41"/>
      <c r="N47" s="41"/>
    </row>
    <row r="48" spans="1:20" ht="16" thickBot="1" x14ac:dyDescent="0.4">
      <c r="A48" s="41"/>
      <c r="B48" s="41"/>
      <c r="C48" s="41"/>
      <c r="D48" s="41"/>
      <c r="E48" s="41"/>
      <c r="F48" s="41"/>
      <c r="G48" s="41"/>
      <c r="H48" s="199">
        <f>'Cenas aprēķins'!E21</f>
        <v>1</v>
      </c>
      <c r="I48" s="199">
        <f>'Cenas aprēķins'!F21</f>
        <v>0</v>
      </c>
      <c r="J48" s="199">
        <f>'Cenas aprēķins'!G21</f>
        <v>24</v>
      </c>
      <c r="K48" s="199">
        <f>'Cenas aprēķins'!H21</f>
        <v>167</v>
      </c>
      <c r="L48" s="200">
        <f>'Cenas aprēķins'!I21</f>
        <v>0</v>
      </c>
      <c r="M48" s="41"/>
      <c r="N48" s="41"/>
    </row>
    <row r="49" spans="1:14" ht="18" thickBot="1" x14ac:dyDescent="0.4">
      <c r="A49" s="41"/>
      <c r="B49" s="41"/>
      <c r="C49" s="41"/>
      <c r="D49" s="41"/>
      <c r="E49" s="41"/>
      <c r="F49" s="41"/>
      <c r="G49" s="149" t="s">
        <v>272</v>
      </c>
      <c r="H49" s="45">
        <f>IF('Cenas aprēķins'!E22="Jā",M49/K48*H48,'Cenas aprēķins'!P17)</f>
        <v>0</v>
      </c>
      <c r="I49" s="46">
        <f>IF('Cenas aprēķins'!F22="Jā",M49/K48*I48,'Cenas aprēķins'!P17)</f>
        <v>0</v>
      </c>
      <c r="J49" s="46">
        <f>IF('Cenas aprēķins'!G22="Jā",M49/K48*J48,'Cenas aprēķins'!P17)</f>
        <v>0</v>
      </c>
      <c r="K49" s="46">
        <f>IF('Cenas aprēķins'!H22="Jā",H45*E26,'Cenas aprēķins'!P17)</f>
        <v>0</v>
      </c>
      <c r="L49" s="47">
        <f>IF('Cenas aprēķins'!I22="Jā",M49/K48*L48,'Cenas aprēķins'!P17)</f>
        <v>0</v>
      </c>
      <c r="M49" s="222">
        <f>E26*H45</f>
        <v>0</v>
      </c>
      <c r="N49" s="41"/>
    </row>
    <row r="50" spans="1:14" ht="15.5" x14ac:dyDescent="0.35">
      <c r="A50" s="41"/>
      <c r="B50" s="41"/>
      <c r="C50" s="41"/>
      <c r="D50" s="41"/>
      <c r="E50" s="41"/>
      <c r="F50" s="41"/>
      <c r="G50" s="41"/>
      <c r="H50" s="41"/>
      <c r="I50" s="41"/>
      <c r="J50" s="41"/>
      <c r="K50" s="41"/>
      <c r="L50" s="41"/>
      <c r="M50" s="41"/>
      <c r="N50" s="41"/>
    </row>
    <row r="51" spans="1:14" ht="17.5" x14ac:dyDescent="0.35">
      <c r="A51" s="41"/>
      <c r="B51" s="92" t="s">
        <v>119</v>
      </c>
      <c r="C51" s="201"/>
      <c r="D51" s="201"/>
      <c r="E51" s="201"/>
      <c r="F51" s="201"/>
      <c r="G51" s="201"/>
      <c r="H51" s="201"/>
      <c r="I51" s="229"/>
      <c r="J51" s="41"/>
      <c r="K51" s="41"/>
      <c r="L51" s="41"/>
      <c r="M51" s="41"/>
      <c r="N51" s="41"/>
    </row>
    <row r="52" spans="1:14" ht="16" thickBot="1" x14ac:dyDescent="0.4">
      <c r="A52" s="41"/>
      <c r="B52" s="41"/>
      <c r="C52" s="41"/>
      <c r="D52" s="41"/>
      <c r="E52" s="41"/>
      <c r="F52" s="41"/>
      <c r="G52" s="41"/>
      <c r="H52" s="41"/>
      <c r="I52" s="41"/>
      <c r="J52" s="41"/>
      <c r="K52" s="41"/>
      <c r="L52" s="41"/>
      <c r="M52" s="41"/>
      <c r="N52" s="41"/>
    </row>
    <row r="53" spans="1:14" ht="16" thickBot="1" x14ac:dyDescent="0.4">
      <c r="A53" s="41"/>
      <c r="B53" s="41"/>
      <c r="C53" s="41"/>
      <c r="D53" s="41"/>
      <c r="E53" s="41"/>
      <c r="F53" s="41"/>
      <c r="G53" s="41"/>
      <c r="H53" s="199" t="str">
        <f>'Cenas aprēķins'!E20</f>
        <v>Stunda</v>
      </c>
      <c r="I53" s="199" t="str">
        <f>'Cenas aprēķins'!F20</f>
        <v>Diena</v>
      </c>
      <c r="J53" s="199" t="str">
        <f>'Cenas aprēķins'!G20</f>
        <v>Diennakts</v>
      </c>
      <c r="K53" s="199" t="str">
        <f>'Cenas aprēķins'!H20</f>
        <v>Mēnesis</v>
      </c>
      <c r="L53" s="200" t="str">
        <f>'Cenas aprēķins'!I20</f>
        <v>Reize</v>
      </c>
      <c r="M53" s="41"/>
      <c r="N53" s="41"/>
    </row>
    <row r="54" spans="1:14" ht="16" thickBot="1" x14ac:dyDescent="0.4">
      <c r="A54" s="41"/>
      <c r="B54" s="41"/>
      <c r="C54" s="41"/>
      <c r="D54" s="41"/>
      <c r="E54" s="41"/>
      <c r="F54" s="41"/>
      <c r="G54" s="41"/>
      <c r="H54" s="199">
        <f>'Cenas aprēķins'!E21</f>
        <v>1</v>
      </c>
      <c r="I54" s="199">
        <f>'Cenas aprēķins'!F21</f>
        <v>0</v>
      </c>
      <c r="J54" s="199">
        <f>'Cenas aprēķins'!G21</f>
        <v>24</v>
      </c>
      <c r="K54" s="199">
        <f>'Cenas aprēķins'!H21</f>
        <v>167</v>
      </c>
      <c r="L54" s="200">
        <f>'Cenas aprēķins'!I21</f>
        <v>0</v>
      </c>
      <c r="M54" s="41"/>
      <c r="N54" s="41"/>
    </row>
    <row r="55" spans="1:14" ht="18" thickBot="1" x14ac:dyDescent="0.4">
      <c r="A55" s="41"/>
      <c r="B55" s="41"/>
      <c r="C55" s="41"/>
      <c r="D55" s="41"/>
      <c r="E55" s="41"/>
      <c r="F55" s="41"/>
      <c r="G55" s="149" t="s">
        <v>273</v>
      </c>
      <c r="H55" s="45">
        <f>SUM(H62:H86)</f>
        <v>0</v>
      </c>
      <c r="I55" s="46">
        <f t="shared" ref="I55:L55" si="4">SUM(I62:I86)</f>
        <v>0</v>
      </c>
      <c r="J55" s="46">
        <f t="shared" si="4"/>
        <v>0</v>
      </c>
      <c r="K55" s="46">
        <f t="shared" si="4"/>
        <v>0</v>
      </c>
      <c r="L55" s="47">
        <f t="shared" si="4"/>
        <v>0</v>
      </c>
      <c r="M55" s="41"/>
      <c r="N55" s="41"/>
    </row>
    <row r="56" spans="1:14" ht="17.5" x14ac:dyDescent="0.35">
      <c r="A56" s="41"/>
      <c r="B56" s="41"/>
      <c r="C56" s="41"/>
      <c r="D56" s="41"/>
      <c r="E56" s="41"/>
      <c r="F56" s="41"/>
      <c r="G56" s="149"/>
      <c r="H56" s="59"/>
      <c r="I56" s="59"/>
      <c r="J56" s="59"/>
      <c r="K56" s="59"/>
      <c r="L56" s="59"/>
      <c r="M56" s="41"/>
      <c r="N56" s="41"/>
    </row>
    <row r="57" spans="1:14" ht="18" thickBot="1" x14ac:dyDescent="0.4">
      <c r="A57" s="41"/>
      <c r="B57" s="92" t="s">
        <v>207</v>
      </c>
      <c r="C57" s="201"/>
      <c r="D57" s="201"/>
      <c r="E57" s="201"/>
      <c r="F57" s="201"/>
      <c r="G57" s="229"/>
      <c r="H57" s="229"/>
      <c r="I57" s="229"/>
      <c r="J57" s="41"/>
      <c r="K57" s="41"/>
      <c r="L57" s="41"/>
      <c r="M57" s="41"/>
      <c r="N57" s="41"/>
    </row>
    <row r="58" spans="1:14" ht="15.5" x14ac:dyDescent="0.35">
      <c r="A58" s="41"/>
      <c r="B58" s="384" t="s">
        <v>66</v>
      </c>
      <c r="C58" s="386" t="s">
        <v>258</v>
      </c>
      <c r="D58" s="386" t="s">
        <v>92</v>
      </c>
      <c r="E58" s="386" t="s">
        <v>111</v>
      </c>
      <c r="F58" s="386" t="s">
        <v>94</v>
      </c>
      <c r="G58" s="386" t="s">
        <v>75</v>
      </c>
      <c r="H58" s="203" t="s">
        <v>76</v>
      </c>
      <c r="I58" s="203" t="s">
        <v>77</v>
      </c>
      <c r="J58" s="203" t="s">
        <v>78</v>
      </c>
      <c r="K58" s="203" t="s">
        <v>21</v>
      </c>
      <c r="L58" s="204" t="s">
        <v>79</v>
      </c>
      <c r="M58" s="41"/>
      <c r="N58" s="41"/>
    </row>
    <row r="59" spans="1:14" ht="15.5" x14ac:dyDescent="0.35">
      <c r="A59" s="41"/>
      <c r="B59" s="385"/>
      <c r="C59" s="387"/>
      <c r="D59" s="387"/>
      <c r="E59" s="387"/>
      <c r="F59" s="387"/>
      <c r="G59" s="387"/>
      <c r="H59" s="205">
        <f>'Cenas aprēķins'!E21</f>
        <v>1</v>
      </c>
      <c r="I59" s="205">
        <f>'Cenas aprēķins'!F21</f>
        <v>0</v>
      </c>
      <c r="J59" s="205">
        <f>'Cenas aprēķins'!G21</f>
        <v>24</v>
      </c>
      <c r="K59" s="205">
        <f>'Cenas aprēķins'!H21</f>
        <v>167</v>
      </c>
      <c r="L59" s="206">
        <f>'Cenas aprēķins'!I21</f>
        <v>0</v>
      </c>
      <c r="M59" s="41"/>
      <c r="N59" s="41"/>
    </row>
    <row r="60" spans="1:14" ht="16" thickBot="1" x14ac:dyDescent="0.4">
      <c r="A60" s="41"/>
      <c r="B60" s="207">
        <v>1</v>
      </c>
      <c r="C60" s="208">
        <v>2</v>
      </c>
      <c r="D60" s="208">
        <v>3</v>
      </c>
      <c r="E60" s="208">
        <v>4</v>
      </c>
      <c r="F60" s="208">
        <v>5</v>
      </c>
      <c r="G60" s="208">
        <v>6</v>
      </c>
      <c r="H60" s="208">
        <v>7</v>
      </c>
      <c r="I60" s="208">
        <v>8</v>
      </c>
      <c r="J60" s="208">
        <v>9</v>
      </c>
      <c r="K60" s="208">
        <v>10</v>
      </c>
      <c r="L60" s="209">
        <v>11</v>
      </c>
      <c r="M60" s="41"/>
      <c r="N60" s="41"/>
    </row>
    <row r="61" spans="1:14" ht="15.5" outlineLevel="1" x14ac:dyDescent="0.35">
      <c r="A61" s="41"/>
      <c r="B61" s="174">
        <v>0</v>
      </c>
      <c r="C61" s="175" t="s">
        <v>120</v>
      </c>
      <c r="D61" s="175" t="s">
        <v>121</v>
      </c>
      <c r="E61" s="61">
        <v>27.95</v>
      </c>
      <c r="F61" s="210">
        <v>1</v>
      </c>
      <c r="G61" s="61">
        <f>E61*F61</f>
        <v>27.95</v>
      </c>
      <c r="H61" s="61" t="str">
        <f>IF('Cenas aprēķins'!$E$22="Jā",IFERROR(ROUND(G61/$K$59*$H$59,2),""),"")</f>
        <v/>
      </c>
      <c r="I61" s="61" t="str">
        <f>IF('Cenas aprēķins'!$F$22="Jā",IFERROR(ROUND(G61/$K$59*$I$59,2),""),"")</f>
        <v/>
      </c>
      <c r="J61" s="61">
        <f>IF('Cenas aprēķins'!$G$22="Jā",IFERROR(ROUND(G61/$K$59*$J$59,2),""),"")</f>
        <v>4.0199999999999996</v>
      </c>
      <c r="K61" s="61" t="str">
        <f>IF('Cenas aprēķins'!$H$22="Jā",G61,"")</f>
        <v/>
      </c>
      <c r="L61" s="48" t="str">
        <f>IF('Cenas aprēķins'!$I$22="Jā",IFERROR(ROUND(G61/$K$59*$L$59,2),""),"")</f>
        <v/>
      </c>
      <c r="M61" s="41"/>
      <c r="N61" s="41"/>
    </row>
    <row r="62" spans="1:14" ht="15.5" outlineLevel="1" x14ac:dyDescent="0.35">
      <c r="A62" s="41"/>
      <c r="B62" s="110">
        <v>1</v>
      </c>
      <c r="C62" s="184"/>
      <c r="D62" s="184"/>
      <c r="E62" s="219"/>
      <c r="F62" s="220"/>
      <c r="G62" s="57">
        <f t="shared" ref="G62:G86" si="5">E62*F62</f>
        <v>0</v>
      </c>
      <c r="H62" s="31" t="str">
        <f>IF('Cenas aprēķins'!$E$22="Jā",IFERROR(ROUND(G62/$K$59*$H$59,2),""),"")</f>
        <v/>
      </c>
      <c r="I62" s="31" t="str">
        <f>IF('Cenas aprēķins'!$F$22="Jā",IFERROR(ROUND(G62/$K$59*$I$59,2),""),"")</f>
        <v/>
      </c>
      <c r="J62" s="31">
        <f>IF('Cenas aprēķins'!$G$22="Jā",IFERROR(ROUND(G62/$K$59*$J$59,2),""),"")</f>
        <v>0</v>
      </c>
      <c r="K62" s="31" t="str">
        <f>IF('Cenas aprēķins'!$H$22="Jā",G62,"")</f>
        <v/>
      </c>
      <c r="L62" s="32" t="str">
        <f>IF('Cenas aprēķins'!$I$22="Jā",IFERROR(ROUND(G62/$K$59*$L$59,2),""),"")</f>
        <v/>
      </c>
      <c r="M62" s="41"/>
      <c r="N62" s="41"/>
    </row>
    <row r="63" spans="1:14" ht="15.5" outlineLevel="1" x14ac:dyDescent="0.35">
      <c r="A63" s="41"/>
      <c r="B63" s="110">
        <v>2</v>
      </c>
      <c r="C63" s="184"/>
      <c r="D63" s="184"/>
      <c r="E63" s="219"/>
      <c r="F63" s="220"/>
      <c r="G63" s="57">
        <f t="shared" si="5"/>
        <v>0</v>
      </c>
      <c r="H63" s="31" t="str">
        <f>IF('Cenas aprēķins'!$E$22="Jā",IFERROR(ROUND(G63/$K$59*$H$59,2),""),"")</f>
        <v/>
      </c>
      <c r="I63" s="31" t="str">
        <f>IF('Cenas aprēķins'!$F$22="Jā",IFERROR(ROUND(G63/$K$59*$I$59,2),""),"")</f>
        <v/>
      </c>
      <c r="J63" s="31">
        <f>IF('Cenas aprēķins'!$G$22="Jā",IFERROR(ROUND(G63/$K$59*$J$59,2),""),"")</f>
        <v>0</v>
      </c>
      <c r="K63" s="31" t="str">
        <f>IF('Cenas aprēķins'!$H$22="Jā",G63,"")</f>
        <v/>
      </c>
      <c r="L63" s="32" t="str">
        <f>IF('Cenas aprēķins'!$I$22="Jā",IFERROR(ROUND(G63/$K$59*$L$59,2),""),"")</f>
        <v/>
      </c>
      <c r="M63" s="41"/>
      <c r="N63" s="41"/>
    </row>
    <row r="64" spans="1:14" ht="15.5" outlineLevel="1" x14ac:dyDescent="0.35">
      <c r="A64" s="41"/>
      <c r="B64" s="110">
        <v>3</v>
      </c>
      <c r="C64" s="184"/>
      <c r="D64" s="184"/>
      <c r="E64" s="219"/>
      <c r="F64" s="220"/>
      <c r="G64" s="57">
        <f t="shared" si="5"/>
        <v>0</v>
      </c>
      <c r="H64" s="31" t="str">
        <f>IF('Cenas aprēķins'!$E$22="Jā",IFERROR(ROUND(G64/$K$59*$H$59,2),""),"")</f>
        <v/>
      </c>
      <c r="I64" s="31" t="str">
        <f>IF('Cenas aprēķins'!$F$22="Jā",IFERROR(ROUND(G64/$K$59*$I$59,2),""),"")</f>
        <v/>
      </c>
      <c r="J64" s="31">
        <f>IF('Cenas aprēķins'!$G$22="Jā",IFERROR(ROUND(G64/$K$59*$J$59,2),""),"")</f>
        <v>0</v>
      </c>
      <c r="K64" s="31" t="str">
        <f>IF('Cenas aprēķins'!$H$22="Jā",G64,"")</f>
        <v/>
      </c>
      <c r="L64" s="32" t="str">
        <f>IF('Cenas aprēķins'!$I$22="Jā",IFERROR(ROUND(G64/$K$59*$L$59,2),""),"")</f>
        <v/>
      </c>
      <c r="M64" s="41"/>
      <c r="N64" s="41"/>
    </row>
    <row r="65" spans="1:14" ht="15.5" outlineLevel="1" x14ac:dyDescent="0.35">
      <c r="A65" s="41"/>
      <c r="B65" s="110">
        <v>4</v>
      </c>
      <c r="C65" s="184"/>
      <c r="D65" s="184"/>
      <c r="E65" s="219"/>
      <c r="F65" s="220"/>
      <c r="G65" s="57">
        <f t="shared" si="5"/>
        <v>0</v>
      </c>
      <c r="H65" s="31" t="str">
        <f>IF('Cenas aprēķins'!$E$22="Jā",IFERROR(ROUND(G65/$K$59*$H$59,2),""),"")</f>
        <v/>
      </c>
      <c r="I65" s="31" t="str">
        <f>IF('Cenas aprēķins'!$F$22="Jā",IFERROR(ROUND(G65/$K$59*$I$59,2),""),"")</f>
        <v/>
      </c>
      <c r="J65" s="31">
        <f>IF('Cenas aprēķins'!$G$22="Jā",IFERROR(ROUND(G65/$K$59*$J$59,2),""),"")</f>
        <v>0</v>
      </c>
      <c r="K65" s="31" t="str">
        <f>IF('Cenas aprēķins'!$H$22="Jā",G65,"")</f>
        <v/>
      </c>
      <c r="L65" s="32" t="str">
        <f>IF('Cenas aprēķins'!$I$22="Jā",IFERROR(ROUND(G65/$K$59*$L$59,2),""),"")</f>
        <v/>
      </c>
      <c r="M65" s="41"/>
      <c r="N65" s="41"/>
    </row>
    <row r="66" spans="1:14" ht="15.5" outlineLevel="1" x14ac:dyDescent="0.35">
      <c r="A66" s="41"/>
      <c r="B66" s="110">
        <v>5</v>
      </c>
      <c r="C66" s="184"/>
      <c r="D66" s="184"/>
      <c r="E66" s="219"/>
      <c r="F66" s="220"/>
      <c r="G66" s="57">
        <f t="shared" si="5"/>
        <v>0</v>
      </c>
      <c r="H66" s="31" t="str">
        <f>IF('Cenas aprēķins'!$E$22="Jā",IFERROR(ROUND(G66/$K$59*$H$59,2),""),"")</f>
        <v/>
      </c>
      <c r="I66" s="31" t="str">
        <f>IF('Cenas aprēķins'!$F$22="Jā",IFERROR(ROUND(G66/$K$59*$I$59,2),""),"")</f>
        <v/>
      </c>
      <c r="J66" s="31">
        <f>IF('Cenas aprēķins'!$G$22="Jā",IFERROR(ROUND(G66/$K$59*$J$59,2),""),"")</f>
        <v>0</v>
      </c>
      <c r="K66" s="31" t="str">
        <f>IF('Cenas aprēķins'!$H$22="Jā",G66,"")</f>
        <v/>
      </c>
      <c r="L66" s="32" t="str">
        <f>IF('Cenas aprēķins'!$I$22="Jā",IFERROR(ROUND(G66/$K$59*$L$59,2),""),"")</f>
        <v/>
      </c>
      <c r="M66" s="41"/>
      <c r="N66" s="41"/>
    </row>
    <row r="67" spans="1:14" ht="15.5" outlineLevel="1" x14ac:dyDescent="0.35">
      <c r="A67" s="41"/>
      <c r="B67" s="110">
        <v>6</v>
      </c>
      <c r="C67" s="184"/>
      <c r="D67" s="184"/>
      <c r="E67" s="219"/>
      <c r="F67" s="220"/>
      <c r="G67" s="57">
        <f t="shared" si="5"/>
        <v>0</v>
      </c>
      <c r="H67" s="31" t="str">
        <f>IF('Cenas aprēķins'!$E$22="Jā",IFERROR(ROUND(G67/$K$59*$H$59,2),""),"")</f>
        <v/>
      </c>
      <c r="I67" s="31" t="str">
        <f>IF('Cenas aprēķins'!$F$22="Jā",IFERROR(ROUND(G67/$K$59*$I$59,2),""),"")</f>
        <v/>
      </c>
      <c r="J67" s="31">
        <f>IF('Cenas aprēķins'!$G$22="Jā",IFERROR(ROUND(G67/$K$59*$J$59,2),""),"")</f>
        <v>0</v>
      </c>
      <c r="K67" s="31" t="str">
        <f>IF('Cenas aprēķins'!$H$22="Jā",G67,"")</f>
        <v/>
      </c>
      <c r="L67" s="32" t="str">
        <f>IF('Cenas aprēķins'!$I$22="Jā",IFERROR(ROUND(G67/$K$59*$L$59,2),""),"")</f>
        <v/>
      </c>
      <c r="M67" s="41"/>
      <c r="N67" s="41"/>
    </row>
    <row r="68" spans="1:14" ht="15.5" outlineLevel="1" x14ac:dyDescent="0.35">
      <c r="A68" s="41"/>
      <c r="B68" s="110">
        <v>7</v>
      </c>
      <c r="C68" s="184"/>
      <c r="D68" s="184"/>
      <c r="E68" s="219"/>
      <c r="F68" s="220"/>
      <c r="G68" s="57">
        <f t="shared" si="5"/>
        <v>0</v>
      </c>
      <c r="H68" s="31" t="str">
        <f>IF('Cenas aprēķins'!$E$22="Jā",IFERROR(ROUND(G68/$K$59*$H$59,2),""),"")</f>
        <v/>
      </c>
      <c r="I68" s="31" t="str">
        <f>IF('Cenas aprēķins'!$F$22="Jā",IFERROR(ROUND(G68/$K$59*$I$59,2),""),"")</f>
        <v/>
      </c>
      <c r="J68" s="31">
        <f>IF('Cenas aprēķins'!$G$22="Jā",IFERROR(ROUND(G68/$K$59*$J$59,2),""),"")</f>
        <v>0</v>
      </c>
      <c r="K68" s="31" t="str">
        <f>IF('Cenas aprēķins'!$H$22="Jā",G68,"")</f>
        <v/>
      </c>
      <c r="L68" s="32" t="str">
        <f>IF('Cenas aprēķins'!$I$22="Jā",IFERROR(ROUND(G68/$K$59*$L$59,2),""),"")</f>
        <v/>
      </c>
      <c r="M68" s="41"/>
      <c r="N68" s="41"/>
    </row>
    <row r="69" spans="1:14" ht="15.5" outlineLevel="1" x14ac:dyDescent="0.35">
      <c r="A69" s="41"/>
      <c r="B69" s="110">
        <v>8</v>
      </c>
      <c r="C69" s="184"/>
      <c r="D69" s="184"/>
      <c r="E69" s="219"/>
      <c r="F69" s="220"/>
      <c r="G69" s="57">
        <f t="shared" si="5"/>
        <v>0</v>
      </c>
      <c r="H69" s="31" t="str">
        <f>IF('Cenas aprēķins'!$E$22="Jā",IFERROR(ROUND(G69/$K$59*$H$59,2),""),"")</f>
        <v/>
      </c>
      <c r="I69" s="31" t="str">
        <f>IF('Cenas aprēķins'!$F$22="Jā",IFERROR(ROUND(G69/$K$59*$I$59,2),""),"")</f>
        <v/>
      </c>
      <c r="J69" s="31">
        <f>IF('Cenas aprēķins'!$G$22="Jā",IFERROR(ROUND(G69/$K$59*$J$59,2),""),"")</f>
        <v>0</v>
      </c>
      <c r="K69" s="31" t="str">
        <f>IF('Cenas aprēķins'!$H$22="Jā",G69,"")</f>
        <v/>
      </c>
      <c r="L69" s="32" t="str">
        <f>IF('Cenas aprēķins'!$I$22="Jā",IFERROR(ROUND(G69/$K$59*$L$59,2),""),"")</f>
        <v/>
      </c>
      <c r="M69" s="41"/>
      <c r="N69" s="41"/>
    </row>
    <row r="70" spans="1:14" ht="15.5" outlineLevel="1" x14ac:dyDescent="0.35">
      <c r="A70" s="41"/>
      <c r="B70" s="110">
        <v>9</v>
      </c>
      <c r="C70" s="184"/>
      <c r="D70" s="184"/>
      <c r="E70" s="219"/>
      <c r="F70" s="220"/>
      <c r="G70" s="57">
        <f t="shared" si="5"/>
        <v>0</v>
      </c>
      <c r="H70" s="31" t="str">
        <f>IF('Cenas aprēķins'!$E$22="Jā",IFERROR(ROUND(G70/$K$59*$H$59,2),""),"")</f>
        <v/>
      </c>
      <c r="I70" s="31" t="str">
        <f>IF('Cenas aprēķins'!$F$22="Jā",IFERROR(ROUND(G70/$K$59*$I$59,2),""),"")</f>
        <v/>
      </c>
      <c r="J70" s="31">
        <f>IF('Cenas aprēķins'!$G$22="Jā",IFERROR(ROUND(G70/$K$59*$J$59,2),""),"")</f>
        <v>0</v>
      </c>
      <c r="K70" s="31" t="str">
        <f>IF('Cenas aprēķins'!$H$22="Jā",G70,"")</f>
        <v/>
      </c>
      <c r="L70" s="32" t="str">
        <f>IF('Cenas aprēķins'!$I$22="Jā",IFERROR(ROUND(G70/$K$59*$L$59,2),""),"")</f>
        <v/>
      </c>
      <c r="M70" s="41"/>
      <c r="N70" s="41"/>
    </row>
    <row r="71" spans="1:14" ht="15.5" outlineLevel="1" collapsed="1" x14ac:dyDescent="0.35">
      <c r="A71" s="41"/>
      <c r="B71" s="110">
        <v>10</v>
      </c>
      <c r="C71" s="184"/>
      <c r="D71" s="184"/>
      <c r="E71" s="219"/>
      <c r="F71" s="220"/>
      <c r="G71" s="57">
        <f t="shared" si="5"/>
        <v>0</v>
      </c>
      <c r="H71" s="31" t="str">
        <f>IF('Cenas aprēķins'!$E$22="Jā",IFERROR(ROUND(G71/$K$59*$H$59,2),""),"")</f>
        <v/>
      </c>
      <c r="I71" s="31" t="str">
        <f>IF('Cenas aprēķins'!$F$22="Jā",IFERROR(ROUND(G71/$K$59*$I$59,2),""),"")</f>
        <v/>
      </c>
      <c r="J71" s="31">
        <f>IF('Cenas aprēķins'!$G$22="Jā",IFERROR(ROUND(G71/$K$59*$J$59,2),""),"")</f>
        <v>0</v>
      </c>
      <c r="K71" s="31" t="str">
        <f>IF('Cenas aprēķins'!$H$22="Jā",G71,"")</f>
        <v/>
      </c>
      <c r="L71" s="32" t="str">
        <f>IF('Cenas aprēķins'!$I$22="Jā",IFERROR(ROUND(G71/$K$59*$L$59,2),""),"")</f>
        <v/>
      </c>
      <c r="M71" s="41"/>
      <c r="N71" s="41"/>
    </row>
    <row r="72" spans="1:14" ht="15.5" hidden="1" outlineLevel="2" x14ac:dyDescent="0.35">
      <c r="A72" s="41"/>
      <c r="B72" s="110">
        <v>11</v>
      </c>
      <c r="C72" s="184"/>
      <c r="D72" s="184"/>
      <c r="E72" s="219"/>
      <c r="F72" s="220"/>
      <c r="G72" s="57">
        <f t="shared" si="5"/>
        <v>0</v>
      </c>
      <c r="H72" s="31" t="str">
        <f>IF('Cenas aprēķins'!$E$22="Jā",IFERROR(ROUND(G72/$K$59*$H$59,2),""),"")</f>
        <v/>
      </c>
      <c r="I72" s="31" t="str">
        <f>IF('Cenas aprēķins'!$F$22="Jā",IFERROR(ROUND(G72/$K$59*$I$59,2),""),"")</f>
        <v/>
      </c>
      <c r="J72" s="31">
        <f>IF('Cenas aprēķins'!$G$22="Jā",IFERROR(ROUND(G72/$K$59*$J$59,2),""),"")</f>
        <v>0</v>
      </c>
      <c r="K72" s="31" t="str">
        <f>IF('Cenas aprēķins'!$H$22="Jā",G72,"")</f>
        <v/>
      </c>
      <c r="L72" s="32" t="str">
        <f>IF('Cenas aprēķins'!$I$22="Jā",IFERROR(ROUND(G72/$K$59*$L$59,2),""),"")</f>
        <v/>
      </c>
      <c r="M72" s="41"/>
      <c r="N72" s="41"/>
    </row>
    <row r="73" spans="1:14" ht="15.5" hidden="1" outlineLevel="2" x14ac:dyDescent="0.35">
      <c r="A73" s="41"/>
      <c r="B73" s="110">
        <v>12</v>
      </c>
      <c r="C73" s="184"/>
      <c r="D73" s="184"/>
      <c r="E73" s="219"/>
      <c r="F73" s="220"/>
      <c r="G73" s="57">
        <f t="shared" si="5"/>
        <v>0</v>
      </c>
      <c r="H73" s="31" t="str">
        <f>IF('Cenas aprēķins'!$E$22="Jā",IFERROR(ROUND(G73/$K$59*$H$59,2),""),"")</f>
        <v/>
      </c>
      <c r="I73" s="31" t="str">
        <f>IF('Cenas aprēķins'!$F$22="Jā",IFERROR(ROUND(G73/$K$59*$I$59,2),""),"")</f>
        <v/>
      </c>
      <c r="J73" s="31">
        <f>IF('Cenas aprēķins'!$G$22="Jā",IFERROR(ROUND(G73/$K$59*$J$59,2),""),"")</f>
        <v>0</v>
      </c>
      <c r="K73" s="31" t="str">
        <f>IF('Cenas aprēķins'!$H$22="Jā",G73,"")</f>
        <v/>
      </c>
      <c r="L73" s="32" t="str">
        <f>IF('Cenas aprēķins'!$I$22="Jā",IFERROR(ROUND(G73/$K$59*$L$59,2),""),"")</f>
        <v/>
      </c>
      <c r="M73" s="41"/>
      <c r="N73" s="41"/>
    </row>
    <row r="74" spans="1:14" ht="15.5" hidden="1" outlineLevel="2" x14ac:dyDescent="0.35">
      <c r="A74" s="41"/>
      <c r="B74" s="110">
        <v>13</v>
      </c>
      <c r="C74" s="184"/>
      <c r="D74" s="184"/>
      <c r="E74" s="219"/>
      <c r="F74" s="220"/>
      <c r="G74" s="57">
        <f t="shared" si="5"/>
        <v>0</v>
      </c>
      <c r="H74" s="31" t="str">
        <f>IF('Cenas aprēķins'!$E$22="Jā",IFERROR(ROUND(G74/$K$59*$H$59,2),""),"")</f>
        <v/>
      </c>
      <c r="I74" s="31" t="str">
        <f>IF('Cenas aprēķins'!$F$22="Jā",IFERROR(ROUND(G74/$K$59*$I$59,2),""),"")</f>
        <v/>
      </c>
      <c r="J74" s="31">
        <f>IF('Cenas aprēķins'!$G$22="Jā",IFERROR(ROUND(G74/$K$59*$J$59,2),""),"")</f>
        <v>0</v>
      </c>
      <c r="K74" s="31" t="str">
        <f>IF('Cenas aprēķins'!$H$22="Jā",G74,"")</f>
        <v/>
      </c>
      <c r="L74" s="32" t="str">
        <f>IF('Cenas aprēķins'!$I$22="Jā",IFERROR(ROUND(G74/$K$59*$L$59,2),""),"")</f>
        <v/>
      </c>
      <c r="M74" s="41"/>
      <c r="N74" s="41"/>
    </row>
    <row r="75" spans="1:14" ht="15.5" hidden="1" outlineLevel="2" x14ac:dyDescent="0.35">
      <c r="A75" s="41"/>
      <c r="B75" s="110">
        <v>14</v>
      </c>
      <c r="C75" s="184"/>
      <c r="D75" s="184"/>
      <c r="E75" s="219"/>
      <c r="F75" s="220"/>
      <c r="G75" s="57">
        <f t="shared" si="5"/>
        <v>0</v>
      </c>
      <c r="H75" s="31" t="str">
        <f>IF('Cenas aprēķins'!$E$22="Jā",IFERROR(ROUND(G75/$K$59*$H$59,2),""),"")</f>
        <v/>
      </c>
      <c r="I75" s="31" t="str">
        <f>IF('Cenas aprēķins'!$F$22="Jā",IFERROR(ROUND(G75/$K$59*$I$59,2),""),"")</f>
        <v/>
      </c>
      <c r="J75" s="31">
        <f>IF('Cenas aprēķins'!$G$22="Jā",IFERROR(ROUND(G75/$K$59*$J$59,2),""),"")</f>
        <v>0</v>
      </c>
      <c r="K75" s="31" t="str">
        <f>IF('Cenas aprēķins'!$H$22="Jā",G75,"")</f>
        <v/>
      </c>
      <c r="L75" s="32" t="str">
        <f>IF('Cenas aprēķins'!$I$22="Jā",IFERROR(ROUND(G75/$K$59*$L$59,2),""),"")</f>
        <v/>
      </c>
      <c r="M75" s="41"/>
      <c r="N75" s="41"/>
    </row>
    <row r="76" spans="1:14" ht="15.5" hidden="1" outlineLevel="2" x14ac:dyDescent="0.35">
      <c r="A76" s="41"/>
      <c r="B76" s="110">
        <v>15</v>
      </c>
      <c r="C76" s="184"/>
      <c r="D76" s="184"/>
      <c r="E76" s="219"/>
      <c r="F76" s="220"/>
      <c r="G76" s="57">
        <f t="shared" si="5"/>
        <v>0</v>
      </c>
      <c r="H76" s="31" t="str">
        <f>IF('Cenas aprēķins'!$E$22="Jā",IFERROR(ROUND(G76/$K$59*$H$59,2),""),"")</f>
        <v/>
      </c>
      <c r="I76" s="31" t="str">
        <f>IF('Cenas aprēķins'!$F$22="Jā",IFERROR(ROUND(G76/$K$59*$I$59,2),""),"")</f>
        <v/>
      </c>
      <c r="J76" s="31">
        <f>IF('Cenas aprēķins'!$G$22="Jā",IFERROR(ROUND(G76/$K$59*$J$59,2),""),"")</f>
        <v>0</v>
      </c>
      <c r="K76" s="31" t="str">
        <f>IF('Cenas aprēķins'!$H$22="Jā",G76,"")</f>
        <v/>
      </c>
      <c r="L76" s="32" t="str">
        <f>IF('Cenas aprēķins'!$I$22="Jā",IFERROR(ROUND(G76/$K$59*$L$59,2),""),"")</f>
        <v/>
      </c>
      <c r="M76" s="41"/>
      <c r="N76" s="41"/>
    </row>
    <row r="77" spans="1:14" ht="15.5" hidden="1" outlineLevel="2" x14ac:dyDescent="0.35">
      <c r="A77" s="41"/>
      <c r="B77" s="110">
        <v>16</v>
      </c>
      <c r="C77" s="184"/>
      <c r="D77" s="184"/>
      <c r="E77" s="219"/>
      <c r="F77" s="220"/>
      <c r="G77" s="57">
        <f t="shared" si="5"/>
        <v>0</v>
      </c>
      <c r="H77" s="31" t="str">
        <f>IF('Cenas aprēķins'!$E$22="Jā",IFERROR(ROUND(G77/$K$59*$H$59,2),""),"")</f>
        <v/>
      </c>
      <c r="I77" s="31" t="str">
        <f>IF('Cenas aprēķins'!$F$22="Jā",IFERROR(ROUND(G77/$K$59*$I$59,2),""),"")</f>
        <v/>
      </c>
      <c r="J77" s="31">
        <f>IF('Cenas aprēķins'!$G$22="Jā",IFERROR(ROUND(G77/$K$59*$J$59,2),""),"")</f>
        <v>0</v>
      </c>
      <c r="K77" s="31" t="str">
        <f>IF('Cenas aprēķins'!$H$22="Jā",G77,"")</f>
        <v/>
      </c>
      <c r="L77" s="32" t="str">
        <f>IF('Cenas aprēķins'!$I$22="Jā",IFERROR(ROUND(G77/$K$59*$L$59,2),""),"")</f>
        <v/>
      </c>
      <c r="M77" s="41"/>
      <c r="N77" s="41"/>
    </row>
    <row r="78" spans="1:14" ht="15.5" hidden="1" outlineLevel="2" x14ac:dyDescent="0.35">
      <c r="A78" s="41"/>
      <c r="B78" s="110">
        <v>17</v>
      </c>
      <c r="C78" s="184"/>
      <c r="D78" s="184"/>
      <c r="E78" s="219"/>
      <c r="F78" s="220"/>
      <c r="G78" s="57">
        <f t="shared" si="5"/>
        <v>0</v>
      </c>
      <c r="H78" s="31" t="str">
        <f>IF('Cenas aprēķins'!$E$22="Jā",IFERROR(ROUND(G78/$K$59*$H$59,2),""),"")</f>
        <v/>
      </c>
      <c r="I78" s="31" t="str">
        <f>IF('Cenas aprēķins'!$F$22="Jā",IFERROR(ROUND(G78/$K$59*$I$59,2),""),"")</f>
        <v/>
      </c>
      <c r="J78" s="31">
        <f>IF('Cenas aprēķins'!$G$22="Jā",IFERROR(ROUND(G78/$K$59*$J$59,2),""),"")</f>
        <v>0</v>
      </c>
      <c r="K78" s="31" t="str">
        <f>IF('Cenas aprēķins'!$H$22="Jā",G78,"")</f>
        <v/>
      </c>
      <c r="L78" s="32" t="str">
        <f>IF('Cenas aprēķins'!$I$22="Jā",IFERROR(ROUND(G78/$K$59*$L$59,2),""),"")</f>
        <v/>
      </c>
      <c r="M78" s="41"/>
      <c r="N78" s="41"/>
    </row>
    <row r="79" spans="1:14" ht="15.5" hidden="1" outlineLevel="2" x14ac:dyDescent="0.35">
      <c r="A79" s="41"/>
      <c r="B79" s="110">
        <v>18</v>
      </c>
      <c r="C79" s="184"/>
      <c r="D79" s="184"/>
      <c r="E79" s="219"/>
      <c r="F79" s="220"/>
      <c r="G79" s="57">
        <f t="shared" si="5"/>
        <v>0</v>
      </c>
      <c r="H79" s="31" t="str">
        <f>IF('Cenas aprēķins'!$E$22="Jā",IFERROR(ROUND(G79/$K$59*$H$59,2),""),"")</f>
        <v/>
      </c>
      <c r="I79" s="31" t="str">
        <f>IF('Cenas aprēķins'!$F$22="Jā",IFERROR(ROUND(G79/$K$59*$I$59,2),""),"")</f>
        <v/>
      </c>
      <c r="J79" s="31">
        <f>IF('Cenas aprēķins'!$G$22="Jā",IFERROR(ROUND(G79/$K$59*$J$59,2),""),"")</f>
        <v>0</v>
      </c>
      <c r="K79" s="31" t="str">
        <f>IF('Cenas aprēķins'!$H$22="Jā",G79,"")</f>
        <v/>
      </c>
      <c r="L79" s="32" t="str">
        <f>IF('Cenas aprēķins'!$I$22="Jā",IFERROR(ROUND(G79/$K$59*$L$59,2),""),"")</f>
        <v/>
      </c>
      <c r="M79" s="41"/>
      <c r="N79" s="41"/>
    </row>
    <row r="80" spans="1:14" ht="15.5" hidden="1" outlineLevel="2" x14ac:dyDescent="0.35">
      <c r="A80" s="41"/>
      <c r="B80" s="110">
        <v>19</v>
      </c>
      <c r="C80" s="184"/>
      <c r="D80" s="184"/>
      <c r="E80" s="219"/>
      <c r="F80" s="220"/>
      <c r="G80" s="57">
        <f t="shared" si="5"/>
        <v>0</v>
      </c>
      <c r="H80" s="31" t="str">
        <f>IF('Cenas aprēķins'!$E$22="Jā",IFERROR(ROUND(G80/$K$59*$H$59,2),""),"")</f>
        <v/>
      </c>
      <c r="I80" s="31" t="str">
        <f>IF('Cenas aprēķins'!$F$22="Jā",IFERROR(ROUND(G80/$K$59*$I$59,2),""),"")</f>
        <v/>
      </c>
      <c r="J80" s="31">
        <f>IF('Cenas aprēķins'!$G$22="Jā",IFERROR(ROUND(G80/$K$59*$J$59,2),""),"")</f>
        <v>0</v>
      </c>
      <c r="K80" s="31" t="str">
        <f>IF('Cenas aprēķins'!$H$22="Jā",G80,"")</f>
        <v/>
      </c>
      <c r="L80" s="32" t="str">
        <f>IF('Cenas aprēķins'!$I$22="Jā",IFERROR(ROUND(G80/$K$59*$L$59,2),""),"")</f>
        <v/>
      </c>
      <c r="M80" s="41"/>
      <c r="N80" s="41"/>
    </row>
    <row r="81" spans="1:14" ht="15.5" outlineLevel="1" x14ac:dyDescent="0.35">
      <c r="A81" s="41"/>
      <c r="B81" s="110">
        <v>20</v>
      </c>
      <c r="C81" s="184"/>
      <c r="D81" s="184"/>
      <c r="E81" s="219"/>
      <c r="F81" s="220"/>
      <c r="G81" s="57">
        <f t="shared" si="5"/>
        <v>0</v>
      </c>
      <c r="H81" s="31" t="str">
        <f>IF('Cenas aprēķins'!$E$22="Jā",IFERROR(ROUND(G81/$K$59*$H$59,2),""),"")</f>
        <v/>
      </c>
      <c r="I81" s="31" t="str">
        <f>IF('Cenas aprēķins'!$F$22="Jā",IFERROR(ROUND(G81/$K$59*$I$59,2),""),"")</f>
        <v/>
      </c>
      <c r="J81" s="31">
        <f>IF('Cenas aprēķins'!$G$22="Jā",IFERROR(ROUND(G81/$K$59*$J$59,2),""),"")</f>
        <v>0</v>
      </c>
      <c r="K81" s="31" t="str">
        <f>IF('Cenas aprēķins'!$H$22="Jā",G81,"")</f>
        <v/>
      </c>
      <c r="L81" s="32" t="str">
        <f>IF('Cenas aprēķins'!$I$22="Jā",IFERROR(ROUND(G81/$K$59*$L$59,2),""),"")</f>
        <v/>
      </c>
      <c r="M81" s="41"/>
      <c r="N81" s="41"/>
    </row>
    <row r="82" spans="1:14" ht="15.5" outlineLevel="2" x14ac:dyDescent="0.35">
      <c r="A82" s="41"/>
      <c r="B82" s="110">
        <v>21</v>
      </c>
      <c r="C82" s="184"/>
      <c r="D82" s="184"/>
      <c r="E82" s="219"/>
      <c r="F82" s="220"/>
      <c r="G82" s="57">
        <f t="shared" si="5"/>
        <v>0</v>
      </c>
      <c r="H82" s="31" t="str">
        <f>IF('Cenas aprēķins'!$E$22="Jā",IFERROR(ROUND(G82/$K$59*$H$59,2),""),"")</f>
        <v/>
      </c>
      <c r="I82" s="31" t="str">
        <f>IF('Cenas aprēķins'!$F$22="Jā",IFERROR(ROUND(G82/$K$59*$I$59,2),""),"")</f>
        <v/>
      </c>
      <c r="J82" s="31">
        <f>IF('Cenas aprēķins'!$G$22="Jā",IFERROR(ROUND(G82/$K$59*$J$59,2),""),"")</f>
        <v>0</v>
      </c>
      <c r="K82" s="31" t="str">
        <f>IF('Cenas aprēķins'!$H$22="Jā",G82,"")</f>
        <v/>
      </c>
      <c r="L82" s="32" t="str">
        <f>IF('Cenas aprēķins'!$I$22="Jā",IFERROR(ROUND(G82/$K$59*$L$59,2),""),"")</f>
        <v/>
      </c>
      <c r="M82" s="41"/>
      <c r="N82" s="41"/>
    </row>
    <row r="83" spans="1:14" ht="15.5" outlineLevel="2" x14ac:dyDescent="0.35">
      <c r="A83" s="41"/>
      <c r="B83" s="110">
        <v>22</v>
      </c>
      <c r="C83" s="184"/>
      <c r="D83" s="184"/>
      <c r="E83" s="219"/>
      <c r="F83" s="220"/>
      <c r="G83" s="57">
        <f t="shared" si="5"/>
        <v>0</v>
      </c>
      <c r="H83" s="31" t="str">
        <f>IF('Cenas aprēķins'!$E$22="Jā",IFERROR(ROUND(G83/$K$59*$H$59,2),""),"")</f>
        <v/>
      </c>
      <c r="I83" s="31" t="str">
        <f>IF('Cenas aprēķins'!$F$22="Jā",IFERROR(ROUND(G83/$K$59*$I$59,2),""),"")</f>
        <v/>
      </c>
      <c r="J83" s="31">
        <f>IF('Cenas aprēķins'!$G$22="Jā",IFERROR(ROUND(G83/$K$59*$J$59,2),""),"")</f>
        <v>0</v>
      </c>
      <c r="K83" s="31" t="str">
        <f>IF('Cenas aprēķins'!$H$22="Jā",G83,"")</f>
        <v/>
      </c>
      <c r="L83" s="32" t="str">
        <f>IF('Cenas aprēķins'!$I$22="Jā",IFERROR(ROUND(G83/$K$59*$L$59,2),""),"")</f>
        <v/>
      </c>
      <c r="M83" s="41"/>
      <c r="N83" s="41"/>
    </row>
    <row r="84" spans="1:14" ht="15.5" outlineLevel="2" x14ac:dyDescent="0.35">
      <c r="A84" s="41"/>
      <c r="B84" s="110">
        <v>23</v>
      </c>
      <c r="C84" s="184"/>
      <c r="D84" s="184"/>
      <c r="E84" s="219"/>
      <c r="F84" s="220"/>
      <c r="G84" s="57">
        <f t="shared" si="5"/>
        <v>0</v>
      </c>
      <c r="H84" s="31" t="str">
        <f>IF('Cenas aprēķins'!$E$22="Jā",IFERROR(ROUND(G84/$K$59*$H$59,2),""),"")</f>
        <v/>
      </c>
      <c r="I84" s="31" t="str">
        <f>IF('Cenas aprēķins'!$F$22="Jā",IFERROR(ROUND(G84/$K$59*$I$59,2),""),"")</f>
        <v/>
      </c>
      <c r="J84" s="31">
        <f>IF('Cenas aprēķins'!$G$22="Jā",IFERROR(ROUND(G84/$K$59*$J$59,2),""),"")</f>
        <v>0</v>
      </c>
      <c r="K84" s="31" t="str">
        <f>IF('Cenas aprēķins'!$H$22="Jā",G84,"")</f>
        <v/>
      </c>
      <c r="L84" s="32" t="str">
        <f>IF('Cenas aprēķins'!$I$22="Jā",IFERROR(ROUND(G84/$K$59*$L$59,2),""),"")</f>
        <v/>
      </c>
      <c r="M84" s="41"/>
      <c r="N84" s="41"/>
    </row>
    <row r="85" spans="1:14" ht="15.5" outlineLevel="2" x14ac:dyDescent="0.35">
      <c r="A85" s="41"/>
      <c r="B85" s="110">
        <v>24</v>
      </c>
      <c r="C85" s="184"/>
      <c r="D85" s="184"/>
      <c r="E85" s="219"/>
      <c r="F85" s="220"/>
      <c r="G85" s="57">
        <f t="shared" si="5"/>
        <v>0</v>
      </c>
      <c r="H85" s="31" t="str">
        <f>IF('Cenas aprēķins'!$E$22="Jā",IFERROR(ROUND(G85/$K$59*$H$59,2),""),"")</f>
        <v/>
      </c>
      <c r="I85" s="31" t="str">
        <f>IF('Cenas aprēķins'!$F$22="Jā",IFERROR(ROUND(G85/$K$59*$I$59,2),""),"")</f>
        <v/>
      </c>
      <c r="J85" s="31">
        <f>IF('Cenas aprēķins'!$G$22="Jā",IFERROR(ROUND(G85/$K$59*$J$59,2),""),"")</f>
        <v>0</v>
      </c>
      <c r="K85" s="31" t="str">
        <f>IF('Cenas aprēķins'!$H$22="Jā",G85,"")</f>
        <v/>
      </c>
      <c r="L85" s="32" t="str">
        <f>IF('Cenas aprēķins'!$I$22="Jā",IFERROR(ROUND(G85/$K$59*$L$59,2),""),"")</f>
        <v/>
      </c>
      <c r="M85" s="41"/>
      <c r="N85" s="41"/>
    </row>
    <row r="86" spans="1:14" ht="16" outlineLevel="2" thickBot="1" x14ac:dyDescent="0.4">
      <c r="A86" s="41"/>
      <c r="B86" s="111">
        <v>25</v>
      </c>
      <c r="C86" s="187"/>
      <c r="D86" s="187"/>
      <c r="E86" s="79"/>
      <c r="F86" s="221"/>
      <c r="G86" s="58">
        <f t="shared" si="5"/>
        <v>0</v>
      </c>
      <c r="H86" s="34" t="str">
        <f>IF('Cenas aprēķins'!$E$22="Jā",IFERROR(ROUND(G86/$K$59*$H$59,2),""),"")</f>
        <v/>
      </c>
      <c r="I86" s="34" t="str">
        <f>IF('Cenas aprēķins'!$F$22="Jā",IFERROR(ROUND(G86/$K$59*$I$59,2),""),"")</f>
        <v/>
      </c>
      <c r="J86" s="34">
        <f>IF('Cenas aprēķins'!$G$22="Jā",IFERROR(ROUND(G86/$K$59*$J$59,2),""),"")</f>
        <v>0</v>
      </c>
      <c r="K86" s="34" t="str">
        <f>IF('Cenas aprēķins'!$H$22="Jā",G86,"")</f>
        <v/>
      </c>
      <c r="L86" s="35" t="str">
        <f>IF('Cenas aprēķins'!$I$22="Jā",IFERROR(ROUND(G86/$K$59*$L$59,2),""),"")</f>
        <v/>
      </c>
      <c r="M86" s="41"/>
      <c r="N86" s="41"/>
    </row>
    <row r="87" spans="1:14" ht="15.5" x14ac:dyDescent="0.35">
      <c r="A87" s="41"/>
      <c r="B87" s="41"/>
      <c r="C87" s="41"/>
      <c r="D87" s="41"/>
      <c r="E87" s="41"/>
      <c r="F87" s="41"/>
      <c r="G87" s="41"/>
      <c r="H87" s="41"/>
      <c r="I87" s="41"/>
      <c r="J87" s="41"/>
      <c r="K87" s="41"/>
      <c r="L87" s="41"/>
      <c r="M87" s="41"/>
      <c r="N87" s="41"/>
    </row>
    <row r="88" spans="1:14" ht="15.5" x14ac:dyDescent="0.35">
      <c r="A88" s="41"/>
      <c r="B88" s="41"/>
      <c r="C88" s="41"/>
      <c r="D88" s="41"/>
      <c r="E88" s="41"/>
      <c r="F88" s="41"/>
      <c r="G88" s="41"/>
      <c r="H88" s="41"/>
      <c r="I88" s="41"/>
      <c r="J88" s="41"/>
      <c r="K88" s="41"/>
      <c r="L88" s="41"/>
      <c r="M88" s="41"/>
      <c r="N88" s="41"/>
    </row>
    <row r="89" spans="1:14" ht="20" x14ac:dyDescent="0.4">
      <c r="A89" s="41"/>
      <c r="B89" s="315" t="s">
        <v>307</v>
      </c>
      <c r="C89" s="201"/>
      <c r="D89" s="201"/>
      <c r="E89" s="201"/>
      <c r="F89" s="201"/>
      <c r="G89" s="201"/>
      <c r="H89" s="201"/>
      <c r="I89" s="201"/>
      <c r="J89" s="41"/>
      <c r="K89" s="41"/>
      <c r="L89" s="41"/>
      <c r="M89" s="41"/>
      <c r="N89" s="41"/>
    </row>
    <row r="90" spans="1:14" ht="16" thickBot="1" x14ac:dyDescent="0.4">
      <c r="A90" s="41"/>
      <c r="B90" s="41"/>
      <c r="C90" s="41"/>
      <c r="D90" s="41"/>
      <c r="E90" s="41"/>
      <c r="F90" s="41"/>
      <c r="G90" s="41"/>
      <c r="H90" s="41"/>
      <c r="I90" s="41"/>
      <c r="J90" s="41"/>
      <c r="K90" s="41"/>
      <c r="L90" s="41"/>
      <c r="M90" s="41"/>
      <c r="N90" s="41"/>
    </row>
    <row r="91" spans="1:14" ht="15.5" x14ac:dyDescent="0.35">
      <c r="A91" s="41"/>
      <c r="B91" s="41"/>
      <c r="C91" s="333" t="s">
        <v>267</v>
      </c>
      <c r="D91" s="334"/>
      <c r="E91" s="334"/>
      <c r="F91" s="334"/>
      <c r="G91" s="334"/>
      <c r="H91" s="334"/>
      <c r="I91" s="334"/>
      <c r="J91" s="334"/>
      <c r="K91" s="335"/>
      <c r="L91" s="41"/>
      <c r="M91" s="41"/>
      <c r="N91" s="41"/>
    </row>
    <row r="92" spans="1:14" ht="15.5" x14ac:dyDescent="0.35">
      <c r="A92" s="41"/>
      <c r="B92" s="41"/>
      <c r="C92" s="336"/>
      <c r="D92" s="337"/>
      <c r="E92" s="337"/>
      <c r="F92" s="337"/>
      <c r="G92" s="337"/>
      <c r="H92" s="337"/>
      <c r="I92" s="337"/>
      <c r="J92" s="337"/>
      <c r="K92" s="338"/>
      <c r="L92" s="41"/>
      <c r="M92" s="41"/>
      <c r="N92" s="41"/>
    </row>
    <row r="93" spans="1:14" ht="15.5" x14ac:dyDescent="0.35">
      <c r="A93" s="41"/>
      <c r="B93" s="41"/>
      <c r="C93" s="336"/>
      <c r="D93" s="337"/>
      <c r="E93" s="337"/>
      <c r="F93" s="337"/>
      <c r="G93" s="337"/>
      <c r="H93" s="337"/>
      <c r="I93" s="337"/>
      <c r="J93" s="337"/>
      <c r="K93" s="338"/>
      <c r="L93" s="41"/>
      <c r="M93" s="41"/>
      <c r="N93" s="41"/>
    </row>
    <row r="94" spans="1:14" ht="15.5" x14ac:dyDescent="0.35">
      <c r="A94" s="41"/>
      <c r="B94" s="41"/>
      <c r="C94" s="336"/>
      <c r="D94" s="337"/>
      <c r="E94" s="337"/>
      <c r="F94" s="337"/>
      <c r="G94" s="337"/>
      <c r="H94" s="337"/>
      <c r="I94" s="337"/>
      <c r="J94" s="337"/>
      <c r="K94" s="338"/>
      <c r="L94" s="41"/>
      <c r="M94" s="41"/>
      <c r="N94" s="41"/>
    </row>
    <row r="95" spans="1:14" ht="16" thickBot="1" x14ac:dyDescent="0.4">
      <c r="A95" s="41"/>
      <c r="B95" s="41"/>
      <c r="C95" s="339"/>
      <c r="D95" s="340"/>
      <c r="E95" s="340"/>
      <c r="F95" s="340"/>
      <c r="G95" s="340"/>
      <c r="H95" s="340"/>
      <c r="I95" s="340"/>
      <c r="J95" s="340"/>
      <c r="K95" s="341"/>
      <c r="L95" s="41"/>
      <c r="M95" s="41"/>
      <c r="N95" s="41"/>
    </row>
    <row r="96" spans="1:14" ht="16" thickBot="1" x14ac:dyDescent="0.4">
      <c r="A96" s="41"/>
      <c r="B96" s="41"/>
      <c r="C96" s="41"/>
      <c r="D96" s="41"/>
      <c r="E96" s="41"/>
      <c r="F96" s="41"/>
      <c r="G96" s="41"/>
      <c r="H96" s="41"/>
      <c r="I96" s="41"/>
      <c r="J96" s="41"/>
      <c r="K96" s="41"/>
      <c r="L96" s="41"/>
      <c r="M96" s="41"/>
      <c r="N96" s="41"/>
    </row>
    <row r="97" spans="1:20" ht="37.15" customHeight="1" thickBot="1" x14ac:dyDescent="0.4">
      <c r="A97" s="41"/>
      <c r="B97" s="389" t="s">
        <v>308</v>
      </c>
      <c r="C97" s="389"/>
      <c r="D97" s="389"/>
      <c r="E97" s="389"/>
      <c r="F97" s="389"/>
      <c r="G97" s="389"/>
      <c r="H97" s="389"/>
      <c r="I97" s="389"/>
      <c r="J97" s="389"/>
      <c r="K97" s="41"/>
      <c r="L97" s="321" t="s">
        <v>306</v>
      </c>
      <c r="M97" s="322"/>
      <c r="N97" s="323"/>
    </row>
    <row r="98" spans="1:20" ht="15.75" customHeight="1" thickBot="1" x14ac:dyDescent="0.4">
      <c r="A98" s="41"/>
      <c r="B98" s="350"/>
      <c r="C98" s="351"/>
      <c r="D98" s="351"/>
      <c r="E98" s="351"/>
      <c r="F98" s="351"/>
      <c r="G98" s="351"/>
      <c r="H98" s="352"/>
      <c r="I98" s="41"/>
      <c r="J98" s="41"/>
      <c r="K98" s="41"/>
      <c r="L98" s="327"/>
      <c r="M98" s="328"/>
      <c r="N98" s="329"/>
    </row>
    <row r="99" spans="1:20" ht="15.5" x14ac:dyDescent="0.35">
      <c r="A99" s="41"/>
      <c r="B99" s="41"/>
      <c r="C99" s="41"/>
      <c r="D99" s="41"/>
      <c r="E99" s="41"/>
      <c r="F99" s="41"/>
      <c r="G99" s="41"/>
      <c r="H99" s="41"/>
      <c r="I99" s="41"/>
      <c r="J99" s="41"/>
      <c r="K99" s="41"/>
      <c r="L99" s="41"/>
      <c r="M99" s="41"/>
      <c r="N99" s="41"/>
    </row>
    <row r="100" spans="1:20" ht="39" customHeight="1" x14ac:dyDescent="0.35">
      <c r="A100" s="41"/>
      <c r="B100" s="388" t="s">
        <v>262</v>
      </c>
      <c r="C100" s="388"/>
      <c r="D100" s="388"/>
      <c r="E100" s="388"/>
      <c r="F100" s="388"/>
      <c r="G100" s="388"/>
      <c r="H100" s="388"/>
      <c r="I100" s="388"/>
      <c r="J100" s="388"/>
      <c r="K100" s="388"/>
      <c r="L100" s="388"/>
      <c r="M100" s="229"/>
      <c r="N100" s="229"/>
    </row>
    <row r="101" spans="1:20" ht="16" thickBot="1" x14ac:dyDescent="0.4">
      <c r="A101" s="41"/>
      <c r="B101" s="41"/>
      <c r="C101" s="41"/>
      <c r="D101" s="41"/>
      <c r="E101" s="41"/>
      <c r="F101" s="41"/>
      <c r="G101" s="41"/>
      <c r="H101" s="41"/>
      <c r="I101" s="41"/>
      <c r="J101" s="41"/>
      <c r="K101" s="41"/>
      <c r="L101" s="41"/>
      <c r="M101" s="41"/>
      <c r="N101" s="41"/>
    </row>
    <row r="102" spans="1:20" ht="16" thickBot="1" x14ac:dyDescent="0.4">
      <c r="A102" s="41"/>
      <c r="B102" s="41"/>
      <c r="C102" s="41"/>
      <c r="D102" s="41"/>
      <c r="E102" s="41"/>
      <c r="F102" s="41"/>
      <c r="G102" s="41"/>
      <c r="H102" s="199" t="str">
        <f>'Cenas aprēķins'!E20</f>
        <v>Stunda</v>
      </c>
      <c r="I102" s="199" t="str">
        <f>'Cenas aprēķins'!F20</f>
        <v>Diena</v>
      </c>
      <c r="J102" s="199" t="str">
        <f>'Cenas aprēķins'!G20</f>
        <v>Diennakts</v>
      </c>
      <c r="K102" s="199" t="str">
        <f>'Cenas aprēķins'!H20</f>
        <v>Mēnesis</v>
      </c>
      <c r="L102" s="200" t="str">
        <f>'Cenas aprēķins'!I20</f>
        <v>Reize</v>
      </c>
      <c r="M102" s="41"/>
      <c r="N102" s="41"/>
    </row>
    <row r="103" spans="1:20" ht="16" thickBot="1" x14ac:dyDescent="0.4">
      <c r="A103" s="41"/>
      <c r="B103" s="41"/>
      <c r="C103" s="41"/>
      <c r="D103" s="41"/>
      <c r="E103" s="41"/>
      <c r="F103" s="41"/>
      <c r="G103" s="41"/>
      <c r="H103" s="199">
        <f>'Cenas aprēķins'!E21</f>
        <v>1</v>
      </c>
      <c r="I103" s="199">
        <f>'Cenas aprēķins'!F21</f>
        <v>0</v>
      </c>
      <c r="J103" s="199">
        <f>'Cenas aprēķins'!G21</f>
        <v>24</v>
      </c>
      <c r="K103" s="199">
        <f>'Cenas aprēķins'!H21</f>
        <v>167</v>
      </c>
      <c r="L103" s="200">
        <f>'Cenas aprēķins'!I21</f>
        <v>0</v>
      </c>
      <c r="M103" s="41"/>
      <c r="N103" s="41"/>
      <c r="O103" s="225"/>
      <c r="P103" s="225" t="s">
        <v>76</v>
      </c>
      <c r="Q103" s="225" t="s">
        <v>77</v>
      </c>
      <c r="R103" s="225" t="s">
        <v>78</v>
      </c>
      <c r="S103" s="225" t="s">
        <v>21</v>
      </c>
      <c r="T103" s="225" t="s">
        <v>79</v>
      </c>
    </row>
    <row r="104" spans="1:20" ht="18" thickBot="1" x14ac:dyDescent="0.4">
      <c r="A104" s="41"/>
      <c r="B104" s="41"/>
      <c r="C104" s="41"/>
      <c r="D104" s="41"/>
      <c r="E104" s="41"/>
      <c r="F104" s="41"/>
      <c r="G104" s="149" t="s">
        <v>274</v>
      </c>
      <c r="H104" s="45">
        <f>SUM(F112:F131)</f>
        <v>0</v>
      </c>
      <c r="I104" s="46">
        <f t="shared" ref="I104:L104" si="6">SUM(G112:G131)</f>
        <v>0</v>
      </c>
      <c r="J104" s="46">
        <f t="shared" si="6"/>
        <v>0</v>
      </c>
      <c r="K104" s="46">
        <f t="shared" si="6"/>
        <v>0</v>
      </c>
      <c r="L104" s="47">
        <f t="shared" si="6"/>
        <v>0</v>
      </c>
      <c r="M104" s="41"/>
      <c r="N104" s="41"/>
      <c r="O104" s="233" t="str">
        <f>'datu lapa'!B54</f>
        <v>Pirmā izvēle: Aprēķināt, izmantojot kopējo aprīkojuma un iekārtu iegādes vērtību (Aizpildiet 2. tabulu)</v>
      </c>
      <c r="P104" s="226">
        <f>H104</f>
        <v>0</v>
      </c>
      <c r="Q104" s="226">
        <f t="shared" ref="Q104:T104" si="7">I104</f>
        <v>0</v>
      </c>
      <c r="R104" s="226">
        <f t="shared" si="7"/>
        <v>0</v>
      </c>
      <c r="S104" s="226">
        <f t="shared" si="7"/>
        <v>0</v>
      </c>
      <c r="T104" s="226">
        <f t="shared" si="7"/>
        <v>0</v>
      </c>
    </row>
    <row r="105" spans="1:20" ht="15.5" x14ac:dyDescent="0.35">
      <c r="A105" s="41"/>
      <c r="B105" s="41"/>
      <c r="C105" s="41"/>
      <c r="D105" s="41"/>
      <c r="E105" s="41"/>
      <c r="F105" s="41"/>
      <c r="G105" s="41"/>
      <c r="H105" s="41"/>
      <c r="I105" s="41"/>
      <c r="J105" s="41"/>
      <c r="K105" s="41"/>
      <c r="L105" s="41"/>
      <c r="M105" s="41"/>
      <c r="N105" s="41"/>
      <c r="O105" s="233" t="str">
        <f>'datu lapa'!B55</f>
        <v>Otrā izvēle: Aprēķināt, izmantojot kopējo paredzamo aprīkojuma un iekārtu nolietojumu gadā (Aizpildiet 3. tabulu)</v>
      </c>
      <c r="P105" s="226">
        <f>H137</f>
        <v>0</v>
      </c>
      <c r="Q105" s="226">
        <f t="shared" ref="Q105:T105" si="8">I137</f>
        <v>0</v>
      </c>
      <c r="R105" s="226">
        <f t="shared" si="8"/>
        <v>0</v>
      </c>
      <c r="S105" s="226">
        <f t="shared" si="8"/>
        <v>0</v>
      </c>
      <c r="T105" s="226">
        <f t="shared" si="8"/>
        <v>0</v>
      </c>
    </row>
    <row r="106" spans="1:20" ht="16" thickBot="1" x14ac:dyDescent="0.4">
      <c r="A106" s="41"/>
      <c r="B106" s="41"/>
      <c r="C106" s="41"/>
      <c r="D106" s="41"/>
      <c r="E106" s="41"/>
      <c r="F106" s="41"/>
      <c r="G106" s="41"/>
      <c r="H106" s="41"/>
      <c r="I106" s="41"/>
      <c r="J106" s="41"/>
      <c r="K106" s="41"/>
      <c r="L106" s="41"/>
      <c r="M106" s="41"/>
      <c r="N106" s="41"/>
      <c r="O106" s="233" t="str">
        <f>'datu lapa'!B56</f>
        <v>Trešā izvēle: Aprēķināt, vadoties pēc detalizētā aprīkojuma un iekārtu saraksta (Aizpildiet 4. tabulu)</v>
      </c>
      <c r="P106" s="226">
        <f>H170</f>
        <v>0</v>
      </c>
      <c r="Q106" s="226">
        <f t="shared" ref="Q106:T106" si="9">I170</f>
        <v>0</v>
      </c>
      <c r="R106" s="226">
        <f t="shared" si="9"/>
        <v>0</v>
      </c>
      <c r="S106" s="226">
        <f t="shared" si="9"/>
        <v>0</v>
      </c>
      <c r="T106" s="226">
        <f t="shared" si="9"/>
        <v>0</v>
      </c>
    </row>
    <row r="107" spans="1:20" ht="15.5" x14ac:dyDescent="0.35">
      <c r="A107" s="41"/>
      <c r="B107" s="375" t="s">
        <v>66</v>
      </c>
      <c r="C107" s="353" t="s">
        <v>125</v>
      </c>
      <c r="D107" s="353" t="s">
        <v>126</v>
      </c>
      <c r="E107" s="353" t="s">
        <v>127</v>
      </c>
      <c r="F107" s="382" t="s">
        <v>237</v>
      </c>
      <c r="G107" s="382"/>
      <c r="H107" s="382"/>
      <c r="I107" s="382"/>
      <c r="J107" s="383"/>
      <c r="K107" s="41"/>
      <c r="L107" s="41"/>
      <c r="M107" s="41"/>
      <c r="N107" s="41"/>
      <c r="O107" s="233" t="str">
        <f>'datu lapa'!B57</f>
        <v>Nepiemērot aprēķinā</v>
      </c>
      <c r="P107" s="226">
        <v>0</v>
      </c>
      <c r="Q107" s="226">
        <v>0</v>
      </c>
      <c r="R107" s="226">
        <v>0</v>
      </c>
      <c r="S107" s="226">
        <v>0</v>
      </c>
      <c r="T107" s="226">
        <v>0</v>
      </c>
    </row>
    <row r="108" spans="1:20" ht="15.5" x14ac:dyDescent="0.35">
      <c r="A108" s="41"/>
      <c r="B108" s="381"/>
      <c r="C108" s="378"/>
      <c r="D108" s="378"/>
      <c r="E108" s="378"/>
      <c r="F108" s="205" t="str">
        <f>'Cenas aprēķins'!E20</f>
        <v>Stunda</v>
      </c>
      <c r="G108" s="205" t="str">
        <f>'Cenas aprēķins'!F20</f>
        <v>Diena</v>
      </c>
      <c r="H108" s="205" t="str">
        <f>'Cenas aprēķins'!G20</f>
        <v>Diennakts</v>
      </c>
      <c r="I108" s="205" t="str">
        <f>'Cenas aprēķins'!H20</f>
        <v>Mēnesis</v>
      </c>
      <c r="J108" s="206" t="str">
        <f>'Cenas aprēķins'!I20</f>
        <v>Reize</v>
      </c>
      <c r="K108" s="41"/>
      <c r="L108" s="41"/>
      <c r="M108" s="41"/>
      <c r="N108" s="41"/>
    </row>
    <row r="109" spans="1:20" ht="33.65" customHeight="1" x14ac:dyDescent="0.35">
      <c r="A109" s="41"/>
      <c r="B109" s="381"/>
      <c r="C109" s="378"/>
      <c r="D109" s="378"/>
      <c r="E109" s="378"/>
      <c r="F109" s="205">
        <f>'Cenas aprēķins'!E21</f>
        <v>1</v>
      </c>
      <c r="G109" s="205">
        <f>'Cenas aprēķins'!F21</f>
        <v>0</v>
      </c>
      <c r="H109" s="205">
        <f>'Cenas aprēķins'!G21</f>
        <v>24</v>
      </c>
      <c r="I109" s="205">
        <f>'Cenas aprēķins'!H21</f>
        <v>167</v>
      </c>
      <c r="J109" s="206">
        <f>'Cenas aprēķins'!I21</f>
        <v>0</v>
      </c>
      <c r="K109" s="41"/>
      <c r="L109" s="41"/>
      <c r="M109" s="41"/>
      <c r="N109" s="41"/>
    </row>
    <row r="110" spans="1:20" ht="16" thickBot="1" x14ac:dyDescent="0.4">
      <c r="A110" s="41"/>
      <c r="B110" s="207">
        <v>1</v>
      </c>
      <c r="C110" s="208">
        <v>2</v>
      </c>
      <c r="D110" s="208">
        <v>3</v>
      </c>
      <c r="E110" s="208">
        <v>4</v>
      </c>
      <c r="F110" s="208">
        <v>5</v>
      </c>
      <c r="G110" s="208">
        <v>6</v>
      </c>
      <c r="H110" s="208">
        <v>7</v>
      </c>
      <c r="I110" s="208">
        <v>8</v>
      </c>
      <c r="J110" s="209">
        <v>9</v>
      </c>
      <c r="K110" s="41"/>
      <c r="L110" s="41"/>
      <c r="M110" s="41"/>
      <c r="N110" s="41"/>
    </row>
    <row r="111" spans="1:20" ht="15.5" outlineLevel="1" x14ac:dyDescent="0.35">
      <c r="A111" s="41"/>
      <c r="B111" s="216">
        <v>0</v>
      </c>
      <c r="C111" s="217" t="s">
        <v>141</v>
      </c>
      <c r="D111" s="50">
        <v>7500</v>
      </c>
      <c r="E111" s="217">
        <v>5</v>
      </c>
      <c r="F111" s="50" t="str">
        <f>IF('Cenas aprēķins'!$E$22="Jā",IFERROR(ROUND(K111/$I$109*$F$109,2),""),"")</f>
        <v/>
      </c>
      <c r="G111" s="50" t="str">
        <f>IF('Cenas aprēķins'!$F$22="Jā",IFERROR(ROUND(K111/$I$109*$G$109,2),""),"")</f>
        <v/>
      </c>
      <c r="H111" s="50">
        <f>IF('Cenas aprēķins'!$G$22="Jā",IFERROR(ROUND(K111/$I$109*$H$109,2),""),"")</f>
        <v>17.96</v>
      </c>
      <c r="I111" s="50" t="str">
        <f>IF('Cenas aprēķins'!$H$22="Jā",IFERROR(ROUND(D111/E111/12,2),""),"")</f>
        <v/>
      </c>
      <c r="J111" s="51" t="str">
        <f>IF('Cenas aprēķins'!$I$22="Jā",IFERROR(ROUND(K111/$I$109*$J$109,2),""),"")</f>
        <v/>
      </c>
      <c r="K111" s="223">
        <f>IFERROR(ROUND(D111/E111/12,2),"")</f>
        <v>125</v>
      </c>
      <c r="L111" s="41"/>
      <c r="M111" s="41"/>
      <c r="N111" s="41"/>
    </row>
    <row r="112" spans="1:20" ht="15.5" outlineLevel="1" x14ac:dyDescent="0.35">
      <c r="A112" s="41"/>
      <c r="B112" s="110">
        <v>1</v>
      </c>
      <c r="C112" s="184"/>
      <c r="D112" s="219"/>
      <c r="E112" s="184"/>
      <c r="F112" s="31" t="str">
        <f>IF('Cenas aprēķins'!$E$22="Jā",IFERROR(ROUND(K112/$I$109*$F$109,2),""),"")</f>
        <v/>
      </c>
      <c r="G112" s="31" t="str">
        <f>IF('Cenas aprēķins'!$F$22="Jā",IFERROR(ROUND(K112/$I$109*$G$109,2),""),"")</f>
        <v/>
      </c>
      <c r="H112" s="31" t="str">
        <f>IF('Cenas aprēķins'!$G$22="Jā",IFERROR(ROUND(K112/$I$109*$H$109,2),""),"")</f>
        <v/>
      </c>
      <c r="I112" s="31" t="str">
        <f>IF('Cenas aprēķins'!$H$22="Jā",IFERROR(ROUND(D112/E112/12,2),""),"")</f>
        <v/>
      </c>
      <c r="J112" s="32" t="str">
        <f>IF('Cenas aprēķins'!$I$22="Jā",IFERROR(ROUND(K112/$I$109*$J$109,2),""),"")</f>
        <v/>
      </c>
      <c r="K112" s="223" t="str">
        <f t="shared" ref="K112:K131" si="10">IFERROR(ROUND(D112/E112/12,2),"")</f>
        <v/>
      </c>
      <c r="L112" s="41"/>
      <c r="M112" s="41"/>
      <c r="N112" s="41"/>
    </row>
    <row r="113" spans="1:14" ht="15.5" outlineLevel="1" x14ac:dyDescent="0.35">
      <c r="A113" s="41"/>
      <c r="B113" s="110">
        <v>2</v>
      </c>
      <c r="C113" s="184"/>
      <c r="D113" s="219"/>
      <c r="E113" s="184"/>
      <c r="F113" s="31" t="str">
        <f>IF('Cenas aprēķins'!$E$22="Jā",IFERROR(ROUND(K113/$I$109*$F$109,2),""),"")</f>
        <v/>
      </c>
      <c r="G113" s="31" t="str">
        <f>IF('Cenas aprēķins'!$F$22="Jā",IFERROR(ROUND(K113/$I$109*$G$109,2),""),"")</f>
        <v/>
      </c>
      <c r="H113" s="31" t="str">
        <f>IF('Cenas aprēķins'!$G$22="Jā",IFERROR(ROUND(K113/$I$109*$H$109,2),""),"")</f>
        <v/>
      </c>
      <c r="I113" s="31" t="str">
        <f>IF('Cenas aprēķins'!$H$22="Jā",IFERROR(ROUND(D113/E113/12,2),""),"")</f>
        <v/>
      </c>
      <c r="J113" s="32" t="str">
        <f>IF('Cenas aprēķins'!$I$22="Jā",IFERROR(ROUND(K113/$I$109*$J$109,2),""),"")</f>
        <v/>
      </c>
      <c r="K113" s="223" t="str">
        <f t="shared" si="10"/>
        <v/>
      </c>
      <c r="L113" s="41"/>
      <c r="M113" s="41"/>
      <c r="N113" s="41"/>
    </row>
    <row r="114" spans="1:14" ht="15.5" outlineLevel="1" x14ac:dyDescent="0.35">
      <c r="A114" s="41"/>
      <c r="B114" s="110">
        <v>3</v>
      </c>
      <c r="C114" s="184"/>
      <c r="D114" s="219"/>
      <c r="E114" s="184"/>
      <c r="F114" s="31" t="str">
        <f>IF('Cenas aprēķins'!$E$22="Jā",IFERROR(ROUND(K114/$I$109*$F$109,2),""),"")</f>
        <v/>
      </c>
      <c r="G114" s="31" t="str">
        <f>IF('Cenas aprēķins'!$F$22="Jā",IFERROR(ROUND(K114/$I$109*$G$109,2),""),"")</f>
        <v/>
      </c>
      <c r="H114" s="31" t="str">
        <f>IF('Cenas aprēķins'!$G$22="Jā",IFERROR(ROUND(K114/$I$109*$H$109,2),""),"")</f>
        <v/>
      </c>
      <c r="I114" s="31" t="str">
        <f>IF('Cenas aprēķins'!$H$22="Jā",IFERROR(ROUND(D114/E114/12,2),""),"")</f>
        <v/>
      </c>
      <c r="J114" s="32" t="str">
        <f>IF('Cenas aprēķins'!$I$22="Jā",IFERROR(ROUND(K114/$I$109*$J$109,2),""),"")</f>
        <v/>
      </c>
      <c r="K114" s="223" t="str">
        <f t="shared" si="10"/>
        <v/>
      </c>
      <c r="L114" s="41"/>
      <c r="M114" s="41"/>
      <c r="N114" s="41"/>
    </row>
    <row r="115" spans="1:14" ht="15.5" outlineLevel="1" x14ac:dyDescent="0.35">
      <c r="A115" s="41"/>
      <c r="B115" s="110">
        <v>4</v>
      </c>
      <c r="C115" s="184"/>
      <c r="D115" s="219"/>
      <c r="E115" s="184"/>
      <c r="F115" s="31" t="str">
        <f>IF('Cenas aprēķins'!$E$22="Jā",IFERROR(ROUND(K115/$I$109*$F$109,2),""),"")</f>
        <v/>
      </c>
      <c r="G115" s="31" t="str">
        <f>IF('Cenas aprēķins'!$F$22="Jā",IFERROR(ROUND(K115/$I$109*$G$109,2),""),"")</f>
        <v/>
      </c>
      <c r="H115" s="31" t="str">
        <f>IF('Cenas aprēķins'!$G$22="Jā",IFERROR(ROUND(K115/$I$109*$H$109,2),""),"")</f>
        <v/>
      </c>
      <c r="I115" s="31" t="str">
        <f>IF('Cenas aprēķins'!$H$22="Jā",IFERROR(ROUND(D115/E115/12,2),""),"")</f>
        <v/>
      </c>
      <c r="J115" s="32" t="str">
        <f>IF('Cenas aprēķins'!$I$22="Jā",IFERROR(ROUND(K115/$I$109*$J$109,2),""),"")</f>
        <v/>
      </c>
      <c r="K115" s="223" t="str">
        <f t="shared" si="10"/>
        <v/>
      </c>
      <c r="L115" s="41"/>
      <c r="M115" s="41"/>
      <c r="N115" s="41"/>
    </row>
    <row r="116" spans="1:14" ht="15.5" outlineLevel="1" x14ac:dyDescent="0.35">
      <c r="A116" s="41"/>
      <c r="B116" s="110">
        <v>5</v>
      </c>
      <c r="C116" s="184"/>
      <c r="D116" s="219"/>
      <c r="E116" s="184"/>
      <c r="F116" s="31" t="str">
        <f>IF('Cenas aprēķins'!$E$22="Jā",IFERROR(ROUND(K116/$I$109*$F$109,2),""),"")</f>
        <v/>
      </c>
      <c r="G116" s="31" t="str">
        <f>IF('Cenas aprēķins'!$F$22="Jā",IFERROR(ROUND(K116/$I$109*$G$109,2),""),"")</f>
        <v/>
      </c>
      <c r="H116" s="31" t="str">
        <f>IF('Cenas aprēķins'!$G$22="Jā",IFERROR(ROUND(K116/$I$109*$H$109,2),""),"")</f>
        <v/>
      </c>
      <c r="I116" s="31" t="str">
        <f>IF('Cenas aprēķins'!$H$22="Jā",IFERROR(ROUND(D116/E116/12,2),""),"")</f>
        <v/>
      </c>
      <c r="J116" s="32" t="str">
        <f>IF('Cenas aprēķins'!$I$22="Jā",IFERROR(ROUND(K116/$I$109*$J$109,2),""),"")</f>
        <v/>
      </c>
      <c r="K116" s="223" t="str">
        <f t="shared" si="10"/>
        <v/>
      </c>
      <c r="L116" s="41"/>
      <c r="M116" s="41"/>
      <c r="N116" s="41"/>
    </row>
    <row r="117" spans="1:14" ht="15.5" outlineLevel="1" x14ac:dyDescent="0.35">
      <c r="A117" s="41"/>
      <c r="B117" s="110">
        <v>6</v>
      </c>
      <c r="C117" s="184"/>
      <c r="D117" s="219"/>
      <c r="E117" s="184"/>
      <c r="F117" s="31" t="str">
        <f>IF('Cenas aprēķins'!$E$22="Jā",IFERROR(ROUND(K117/$I$109*$F$109,2),""),"")</f>
        <v/>
      </c>
      <c r="G117" s="31" t="str">
        <f>IF('Cenas aprēķins'!$F$22="Jā",IFERROR(ROUND(K117/$I$109*$G$109,2),""),"")</f>
        <v/>
      </c>
      <c r="H117" s="31" t="str">
        <f>IF('Cenas aprēķins'!$G$22="Jā",IFERROR(ROUND(K117/$I$109*$H$109,2),""),"")</f>
        <v/>
      </c>
      <c r="I117" s="31" t="str">
        <f>IF('Cenas aprēķins'!$H$22="Jā",IFERROR(ROUND(D117/E117/12,2),""),"")</f>
        <v/>
      </c>
      <c r="J117" s="32" t="str">
        <f>IF('Cenas aprēķins'!$I$22="Jā",IFERROR(ROUND(K117/$I$109*$J$109,2),""),"")</f>
        <v/>
      </c>
      <c r="K117" s="223" t="str">
        <f t="shared" si="10"/>
        <v/>
      </c>
      <c r="L117" s="41"/>
      <c r="M117" s="41"/>
      <c r="N117" s="41"/>
    </row>
    <row r="118" spans="1:14" ht="15.5" outlineLevel="1" x14ac:dyDescent="0.35">
      <c r="A118" s="41"/>
      <c r="B118" s="110">
        <v>7</v>
      </c>
      <c r="C118" s="184"/>
      <c r="D118" s="219"/>
      <c r="E118" s="184"/>
      <c r="F118" s="31" t="str">
        <f>IF('Cenas aprēķins'!$E$22="Jā",IFERROR(ROUND(K118/$I$109*$F$109,2),""),"")</f>
        <v/>
      </c>
      <c r="G118" s="31" t="str">
        <f>IF('Cenas aprēķins'!$F$22="Jā",IFERROR(ROUND(K118/$I$109*$G$109,2),""),"")</f>
        <v/>
      </c>
      <c r="H118" s="31" t="str">
        <f>IF('Cenas aprēķins'!$G$22="Jā",IFERROR(ROUND(K118/$I$109*$H$109,2),""),"")</f>
        <v/>
      </c>
      <c r="I118" s="31" t="str">
        <f>IF('Cenas aprēķins'!$H$22="Jā",IFERROR(ROUND(D118/E118/12,2),""),"")</f>
        <v/>
      </c>
      <c r="J118" s="32" t="str">
        <f>IF('Cenas aprēķins'!$I$22="Jā",IFERROR(ROUND(K118/$I$109*$J$109,2),""),"")</f>
        <v/>
      </c>
      <c r="K118" s="223" t="str">
        <f t="shared" si="10"/>
        <v/>
      </c>
      <c r="L118" s="41"/>
      <c r="M118" s="41"/>
      <c r="N118" s="41"/>
    </row>
    <row r="119" spans="1:14" ht="15.5" outlineLevel="1" x14ac:dyDescent="0.35">
      <c r="A119" s="41"/>
      <c r="B119" s="110">
        <v>8</v>
      </c>
      <c r="C119" s="184"/>
      <c r="D119" s="219"/>
      <c r="E119" s="184"/>
      <c r="F119" s="31" t="str">
        <f>IF('Cenas aprēķins'!$E$22="Jā",IFERROR(ROUND(K119/$I$109*$F$109,2),""),"")</f>
        <v/>
      </c>
      <c r="G119" s="31" t="str">
        <f>IF('Cenas aprēķins'!$F$22="Jā",IFERROR(ROUND(K119/$I$109*$G$109,2),""),"")</f>
        <v/>
      </c>
      <c r="H119" s="31" t="str">
        <f>IF('Cenas aprēķins'!$G$22="Jā",IFERROR(ROUND(K119/$I$109*$H$109,2),""),"")</f>
        <v/>
      </c>
      <c r="I119" s="31" t="str">
        <f>IF('Cenas aprēķins'!$H$22="Jā",IFERROR(ROUND(D119/E119/12,2),""),"")</f>
        <v/>
      </c>
      <c r="J119" s="32" t="str">
        <f>IF('Cenas aprēķins'!$I$22="Jā",IFERROR(ROUND(K119/$I$109*$J$109,2),""),"")</f>
        <v/>
      </c>
      <c r="K119" s="223" t="str">
        <f t="shared" si="10"/>
        <v/>
      </c>
      <c r="L119" s="41"/>
      <c r="M119" s="41"/>
      <c r="N119" s="41"/>
    </row>
    <row r="120" spans="1:14" ht="15.5" outlineLevel="1" x14ac:dyDescent="0.35">
      <c r="A120" s="41"/>
      <c r="B120" s="110">
        <v>9</v>
      </c>
      <c r="C120" s="184"/>
      <c r="D120" s="219"/>
      <c r="E120" s="184"/>
      <c r="F120" s="31" t="str">
        <f>IF('Cenas aprēķins'!$E$22="Jā",IFERROR(ROUND(K120/$I$109*$F$109,2),""),"")</f>
        <v/>
      </c>
      <c r="G120" s="31" t="str">
        <f>IF('Cenas aprēķins'!$F$22="Jā",IFERROR(ROUND(K120/$I$109*$G$109,2),""),"")</f>
        <v/>
      </c>
      <c r="H120" s="31" t="str">
        <f>IF('Cenas aprēķins'!$G$22="Jā",IFERROR(ROUND(K120/$I$109*$H$109,2),""),"")</f>
        <v/>
      </c>
      <c r="I120" s="31" t="str">
        <f>IF('Cenas aprēķins'!$H$22="Jā",IFERROR(ROUND(D120/E120/12,2),""),"")</f>
        <v/>
      </c>
      <c r="J120" s="32" t="str">
        <f>IF('Cenas aprēķins'!$I$22="Jā",IFERROR(ROUND(K120/$I$109*$J$109,2),""),"")</f>
        <v/>
      </c>
      <c r="K120" s="223" t="str">
        <f t="shared" si="10"/>
        <v/>
      </c>
      <c r="L120" s="41"/>
      <c r="M120" s="41"/>
      <c r="N120" s="41"/>
    </row>
    <row r="121" spans="1:14" ht="15.5" outlineLevel="1" collapsed="1" x14ac:dyDescent="0.35">
      <c r="A121" s="41"/>
      <c r="B121" s="110">
        <v>10</v>
      </c>
      <c r="C121" s="184"/>
      <c r="D121" s="219"/>
      <c r="E121" s="184"/>
      <c r="F121" s="31" t="str">
        <f>IF('Cenas aprēķins'!$E$22="Jā",IFERROR(ROUND(K121/$I$109*$F$109,2),""),"")</f>
        <v/>
      </c>
      <c r="G121" s="31" t="str">
        <f>IF('Cenas aprēķins'!$F$22="Jā",IFERROR(ROUND(K121/$I$109*$G$109,2),""),"")</f>
        <v/>
      </c>
      <c r="H121" s="31" t="str">
        <f>IF('Cenas aprēķins'!$G$22="Jā",IFERROR(ROUND(K121/$I$109*$H$109,2),""),"")</f>
        <v/>
      </c>
      <c r="I121" s="31" t="str">
        <f>IF('Cenas aprēķins'!$H$22="Jā",IFERROR(ROUND(D121/E121/12,2),""),"")</f>
        <v/>
      </c>
      <c r="J121" s="32" t="str">
        <f>IF('Cenas aprēķins'!$I$22="Jā",IFERROR(ROUND(K121/$I$109*$J$109,2),""),"")</f>
        <v/>
      </c>
      <c r="K121" s="223" t="str">
        <f t="shared" si="10"/>
        <v/>
      </c>
      <c r="L121" s="41"/>
      <c r="M121" s="41"/>
      <c r="N121" s="41"/>
    </row>
    <row r="122" spans="1:14" ht="15.5" hidden="1" outlineLevel="2" x14ac:dyDescent="0.35">
      <c r="A122" s="41"/>
      <c r="B122" s="110">
        <v>11</v>
      </c>
      <c r="C122" s="184"/>
      <c r="D122" s="219"/>
      <c r="E122" s="184"/>
      <c r="F122" s="31" t="str">
        <f>IF('Cenas aprēķins'!$E$22="Jā",IFERROR(ROUND(K122/$I$109*$F$109,2),""),"")</f>
        <v/>
      </c>
      <c r="G122" s="31" t="str">
        <f>IF('Cenas aprēķins'!$F$22="Jā",IFERROR(ROUND(K122/$I$109*$G$109,2),""),"")</f>
        <v/>
      </c>
      <c r="H122" s="31" t="str">
        <f>IF('Cenas aprēķins'!$G$22="Jā",IFERROR(ROUND(K122/$I$109*$H$109,2),""),"")</f>
        <v/>
      </c>
      <c r="I122" s="31" t="str">
        <f>IF('Cenas aprēķins'!$H$22="Jā",IFERROR(ROUND(D122/E122/12,2),""),"")</f>
        <v/>
      </c>
      <c r="J122" s="32" t="str">
        <f>IF('Cenas aprēķins'!$I$22="Jā",IFERROR(ROUND(K122/$I$109*$J$109,2),""),"")</f>
        <v/>
      </c>
      <c r="K122" s="223" t="str">
        <f t="shared" si="10"/>
        <v/>
      </c>
      <c r="L122" s="41"/>
      <c r="M122" s="41"/>
      <c r="N122" s="41"/>
    </row>
    <row r="123" spans="1:14" ht="15.5" hidden="1" outlineLevel="2" x14ac:dyDescent="0.35">
      <c r="A123" s="41"/>
      <c r="B123" s="110">
        <v>12</v>
      </c>
      <c r="C123" s="184"/>
      <c r="D123" s="219"/>
      <c r="E123" s="184"/>
      <c r="F123" s="31" t="str">
        <f>IF('Cenas aprēķins'!$E$22="Jā",IFERROR(ROUND(K123/$I$109*$F$109,2),""),"")</f>
        <v/>
      </c>
      <c r="G123" s="31" t="str">
        <f>IF('Cenas aprēķins'!$F$22="Jā",IFERROR(ROUND(K123/$I$109*$G$109,2),""),"")</f>
        <v/>
      </c>
      <c r="H123" s="31" t="str">
        <f>IF('Cenas aprēķins'!$G$22="Jā",IFERROR(ROUND(K123/$I$109*$H$109,2),""),"")</f>
        <v/>
      </c>
      <c r="I123" s="31" t="str">
        <f>IF('Cenas aprēķins'!$H$22="Jā",IFERROR(ROUND(D123/E123/12,2),""),"")</f>
        <v/>
      </c>
      <c r="J123" s="32" t="str">
        <f>IF('Cenas aprēķins'!$I$22="Jā",IFERROR(ROUND(K123/$I$109*$J$109,2),""),"")</f>
        <v/>
      </c>
      <c r="K123" s="223" t="str">
        <f t="shared" si="10"/>
        <v/>
      </c>
      <c r="L123" s="41"/>
      <c r="M123" s="41"/>
      <c r="N123" s="41"/>
    </row>
    <row r="124" spans="1:14" ht="15.5" hidden="1" outlineLevel="2" x14ac:dyDescent="0.35">
      <c r="A124" s="41"/>
      <c r="B124" s="110">
        <v>13</v>
      </c>
      <c r="C124" s="184"/>
      <c r="D124" s="219"/>
      <c r="E124" s="184"/>
      <c r="F124" s="31" t="str">
        <f>IF('Cenas aprēķins'!$E$22="Jā",IFERROR(ROUND(K124/$I$109*$F$109,2),""),"")</f>
        <v/>
      </c>
      <c r="G124" s="31" t="str">
        <f>IF('Cenas aprēķins'!$F$22="Jā",IFERROR(ROUND(K124/$I$109*$G$109,2),""),"")</f>
        <v/>
      </c>
      <c r="H124" s="31" t="str">
        <f>IF('Cenas aprēķins'!$G$22="Jā",IFERROR(ROUND(K124/$I$109*$H$109,2),""),"")</f>
        <v/>
      </c>
      <c r="I124" s="31" t="str">
        <f>IF('Cenas aprēķins'!$H$22="Jā",IFERROR(ROUND(D124/E124/12,2),""),"")</f>
        <v/>
      </c>
      <c r="J124" s="32" t="str">
        <f>IF('Cenas aprēķins'!$I$22="Jā",IFERROR(ROUND(K124/$I$109*$J$109,2),""),"")</f>
        <v/>
      </c>
      <c r="K124" s="223" t="str">
        <f t="shared" si="10"/>
        <v/>
      </c>
      <c r="L124" s="41"/>
      <c r="M124" s="41"/>
      <c r="N124" s="41"/>
    </row>
    <row r="125" spans="1:14" ht="15.5" hidden="1" outlineLevel="2" x14ac:dyDescent="0.35">
      <c r="A125" s="41"/>
      <c r="B125" s="110">
        <v>14</v>
      </c>
      <c r="C125" s="184"/>
      <c r="D125" s="219"/>
      <c r="E125" s="184"/>
      <c r="F125" s="31" t="str">
        <f>IF('Cenas aprēķins'!$E$22="Jā",IFERROR(ROUND(K125/$I$109*$F$109,2),""),"")</f>
        <v/>
      </c>
      <c r="G125" s="31" t="str">
        <f>IF('Cenas aprēķins'!$F$22="Jā",IFERROR(ROUND(K125/$I$109*$G$109,2),""),"")</f>
        <v/>
      </c>
      <c r="H125" s="31" t="str">
        <f>IF('Cenas aprēķins'!$G$22="Jā",IFERROR(ROUND(K125/$I$109*$H$109,2),""),"")</f>
        <v/>
      </c>
      <c r="I125" s="31" t="str">
        <f>IF('Cenas aprēķins'!$H$22="Jā",IFERROR(ROUND(D125/E125/12,2),""),"")</f>
        <v/>
      </c>
      <c r="J125" s="32" t="str">
        <f>IF('Cenas aprēķins'!$I$22="Jā",IFERROR(ROUND(K125/$I$109*$J$109,2),""),"")</f>
        <v/>
      </c>
      <c r="K125" s="223" t="str">
        <f t="shared" si="10"/>
        <v/>
      </c>
      <c r="L125" s="41"/>
      <c r="M125" s="41"/>
      <c r="N125" s="41"/>
    </row>
    <row r="126" spans="1:14" ht="15.5" hidden="1" outlineLevel="2" x14ac:dyDescent="0.35">
      <c r="A126" s="41"/>
      <c r="B126" s="110">
        <v>15</v>
      </c>
      <c r="C126" s="184"/>
      <c r="D126" s="219"/>
      <c r="E126" s="184"/>
      <c r="F126" s="31" t="str">
        <f>IF('Cenas aprēķins'!$E$22="Jā",IFERROR(ROUND(K126/$I$109*$F$109,2),""),"")</f>
        <v/>
      </c>
      <c r="G126" s="31" t="str">
        <f>IF('Cenas aprēķins'!$F$22="Jā",IFERROR(ROUND(K126/$I$109*$G$109,2),""),"")</f>
        <v/>
      </c>
      <c r="H126" s="31" t="str">
        <f>IF('Cenas aprēķins'!$G$22="Jā",IFERROR(ROUND(K126/$I$109*$H$109,2),""),"")</f>
        <v/>
      </c>
      <c r="I126" s="31" t="str">
        <f>IF('Cenas aprēķins'!$H$22="Jā",IFERROR(ROUND(D126/E126/12,2),""),"")</f>
        <v/>
      </c>
      <c r="J126" s="32" t="str">
        <f>IF('Cenas aprēķins'!$I$22="Jā",IFERROR(ROUND(K126/$I$109*$J$109,2),""),"")</f>
        <v/>
      </c>
      <c r="K126" s="223" t="str">
        <f t="shared" si="10"/>
        <v/>
      </c>
      <c r="L126" s="41"/>
      <c r="M126" s="41"/>
      <c r="N126" s="41"/>
    </row>
    <row r="127" spans="1:14" ht="15.5" hidden="1" outlineLevel="2" x14ac:dyDescent="0.35">
      <c r="A127" s="41"/>
      <c r="B127" s="110">
        <v>16</v>
      </c>
      <c r="C127" s="184"/>
      <c r="D127" s="219"/>
      <c r="E127" s="184"/>
      <c r="F127" s="31" t="str">
        <f>IF('Cenas aprēķins'!$E$22="Jā",IFERROR(ROUND(K127/$I$109*$F$109,2),""),"")</f>
        <v/>
      </c>
      <c r="G127" s="31" t="str">
        <f>IF('Cenas aprēķins'!$F$22="Jā",IFERROR(ROUND(K127/$I$109*$G$109,2),""),"")</f>
        <v/>
      </c>
      <c r="H127" s="31" t="str">
        <f>IF('Cenas aprēķins'!$G$22="Jā",IFERROR(ROUND(K127/$I$109*$H$109,2),""),"")</f>
        <v/>
      </c>
      <c r="I127" s="31" t="str">
        <f>IF('Cenas aprēķins'!$H$22="Jā",IFERROR(ROUND(D127/E127/12,2),""),"")</f>
        <v/>
      </c>
      <c r="J127" s="32" t="str">
        <f>IF('Cenas aprēķins'!$I$22="Jā",IFERROR(ROUND(K127/$I$109*$J$109,2),""),"")</f>
        <v/>
      </c>
      <c r="K127" s="223" t="str">
        <f t="shared" si="10"/>
        <v/>
      </c>
      <c r="L127" s="41"/>
      <c r="M127" s="41"/>
      <c r="N127" s="41"/>
    </row>
    <row r="128" spans="1:14" ht="15.5" hidden="1" outlineLevel="2" x14ac:dyDescent="0.35">
      <c r="A128" s="41"/>
      <c r="B128" s="110">
        <v>17</v>
      </c>
      <c r="C128" s="184"/>
      <c r="D128" s="219"/>
      <c r="E128" s="184"/>
      <c r="F128" s="31" t="str">
        <f>IF('Cenas aprēķins'!$E$22="Jā",IFERROR(ROUND(K128/$I$109*$F$109,2),""),"")</f>
        <v/>
      </c>
      <c r="G128" s="31" t="str">
        <f>IF('Cenas aprēķins'!$F$22="Jā",IFERROR(ROUND(K128/$I$109*$G$109,2),""),"")</f>
        <v/>
      </c>
      <c r="H128" s="31" t="str">
        <f>IF('Cenas aprēķins'!$G$22="Jā",IFERROR(ROUND(K128/$I$109*$H$109,2),""),"")</f>
        <v/>
      </c>
      <c r="I128" s="31" t="str">
        <f>IF('Cenas aprēķins'!$H$22="Jā",IFERROR(ROUND(D128/E128/12,2),""),"")</f>
        <v/>
      </c>
      <c r="J128" s="32" t="str">
        <f>IF('Cenas aprēķins'!$I$22="Jā",IFERROR(ROUND(K128/$I$109*$J$109,2),""),"")</f>
        <v/>
      </c>
      <c r="K128" s="223" t="str">
        <f t="shared" si="10"/>
        <v/>
      </c>
      <c r="L128" s="41"/>
      <c r="M128" s="41"/>
      <c r="N128" s="41"/>
    </row>
    <row r="129" spans="1:14" ht="15.5" hidden="1" outlineLevel="2" x14ac:dyDescent="0.35">
      <c r="A129" s="41"/>
      <c r="B129" s="110">
        <v>18</v>
      </c>
      <c r="C129" s="184"/>
      <c r="D129" s="219"/>
      <c r="E129" s="184"/>
      <c r="F129" s="31" t="str">
        <f>IF('Cenas aprēķins'!$E$22="Jā",IFERROR(ROUND(K129/$I$109*$F$109,2),""),"")</f>
        <v/>
      </c>
      <c r="G129" s="31" t="str">
        <f>IF('Cenas aprēķins'!$F$22="Jā",IFERROR(ROUND(K129/$I$109*$G$109,2),""),"")</f>
        <v/>
      </c>
      <c r="H129" s="31" t="str">
        <f>IF('Cenas aprēķins'!$G$22="Jā",IFERROR(ROUND(K129/$I$109*$H$109,2),""),"")</f>
        <v/>
      </c>
      <c r="I129" s="31" t="str">
        <f>IF('Cenas aprēķins'!$H$22="Jā",IFERROR(ROUND(D129/E129/12,2),""),"")</f>
        <v/>
      </c>
      <c r="J129" s="32" t="str">
        <f>IF('Cenas aprēķins'!$I$22="Jā",IFERROR(ROUND(K129/$I$109*$J$109,2),""),"")</f>
        <v/>
      </c>
      <c r="K129" s="223" t="str">
        <f t="shared" si="10"/>
        <v/>
      </c>
      <c r="L129" s="41"/>
      <c r="M129" s="41"/>
      <c r="N129" s="41"/>
    </row>
    <row r="130" spans="1:14" ht="15.5" hidden="1" outlineLevel="2" x14ac:dyDescent="0.35">
      <c r="A130" s="41"/>
      <c r="B130" s="110">
        <v>19</v>
      </c>
      <c r="C130" s="184"/>
      <c r="D130" s="219"/>
      <c r="E130" s="184"/>
      <c r="F130" s="31" t="str">
        <f>IF('Cenas aprēķins'!$E$22="Jā",IFERROR(ROUND(K130/$I$109*$F$109,2),""),"")</f>
        <v/>
      </c>
      <c r="G130" s="31" t="str">
        <f>IF('Cenas aprēķins'!$F$22="Jā",IFERROR(ROUND(K130/$I$109*$G$109,2),""),"")</f>
        <v/>
      </c>
      <c r="H130" s="31" t="str">
        <f>IF('Cenas aprēķins'!$G$22="Jā",IFERROR(ROUND(K130/$I$109*$H$109,2),""),"")</f>
        <v/>
      </c>
      <c r="I130" s="31" t="str">
        <f>IF('Cenas aprēķins'!$H$22="Jā",IFERROR(ROUND(D130/E130/12,2),""),"")</f>
        <v/>
      </c>
      <c r="J130" s="32" t="str">
        <f>IF('Cenas aprēķins'!$I$22="Jā",IFERROR(ROUND(K130/$I$109*$J$109,2),""),"")</f>
        <v/>
      </c>
      <c r="K130" s="223" t="str">
        <f t="shared" si="10"/>
        <v/>
      </c>
      <c r="L130" s="41"/>
      <c r="M130" s="41"/>
      <c r="N130" s="41"/>
    </row>
    <row r="131" spans="1:14" ht="16" hidden="1" outlineLevel="2" thickBot="1" x14ac:dyDescent="0.4">
      <c r="A131" s="41"/>
      <c r="B131" s="111">
        <v>20</v>
      </c>
      <c r="C131" s="187"/>
      <c r="D131" s="79"/>
      <c r="E131" s="187"/>
      <c r="F131" s="34" t="str">
        <f>IF('Cenas aprēķins'!$E$22="Jā",IFERROR(ROUND(K131/$I$109*$F$109,2),""),"")</f>
        <v/>
      </c>
      <c r="G131" s="34" t="str">
        <f>IF('Cenas aprēķins'!$F$22="Jā",IFERROR(ROUND(K131/$I$109*$G$109,2),""),"")</f>
        <v/>
      </c>
      <c r="H131" s="34" t="str">
        <f>IF('Cenas aprēķins'!$G$22="Jā",IFERROR(ROUND(K131/$I$109*$H$109,2),""),"")</f>
        <v/>
      </c>
      <c r="I131" s="34" t="str">
        <f>IF('Cenas aprēķins'!$H$22="Jā",IFERROR(ROUND(D131/E131/12,2),""),"")</f>
        <v/>
      </c>
      <c r="J131" s="35" t="str">
        <f>IF('Cenas aprēķins'!$I$22="Jā",IFERROR(ROUND(K131/$I$109*$J$109,2),""),"")</f>
        <v/>
      </c>
      <c r="K131" s="223" t="str">
        <f t="shared" si="10"/>
        <v/>
      </c>
      <c r="L131" s="41"/>
      <c r="M131" s="41"/>
      <c r="N131" s="41"/>
    </row>
    <row r="132" spans="1:14" ht="15.5" x14ac:dyDescent="0.35">
      <c r="A132" s="41"/>
      <c r="B132" s="41"/>
      <c r="C132" s="41"/>
      <c r="D132" s="41"/>
      <c r="E132" s="41"/>
      <c r="F132" s="41"/>
      <c r="G132" s="41"/>
      <c r="H132" s="41"/>
      <c r="I132" s="41"/>
      <c r="J132" s="41"/>
      <c r="K132" s="41"/>
      <c r="L132" s="41"/>
      <c r="M132" s="41"/>
      <c r="N132" s="41"/>
    </row>
    <row r="133" spans="1:14" ht="17.5" x14ac:dyDescent="0.35">
      <c r="A133" s="41"/>
      <c r="B133" s="92" t="s">
        <v>268</v>
      </c>
      <c r="C133" s="201"/>
      <c r="D133" s="201"/>
      <c r="E133" s="201"/>
      <c r="F133" s="201"/>
      <c r="G133" s="201"/>
      <c r="H133" s="201"/>
      <c r="I133" s="201"/>
      <c r="J133" s="201"/>
      <c r="K133" s="41"/>
      <c r="L133" s="41"/>
      <c r="M133" s="41"/>
      <c r="N133" s="41"/>
    </row>
    <row r="134" spans="1:14" ht="16" thickBot="1" x14ac:dyDescent="0.4">
      <c r="A134" s="41"/>
      <c r="B134" s="41"/>
      <c r="C134" s="41"/>
      <c r="D134" s="41"/>
      <c r="E134" s="41"/>
      <c r="F134" s="41"/>
      <c r="G134" s="41"/>
      <c r="H134" s="41"/>
      <c r="I134" s="41"/>
      <c r="J134" s="41"/>
      <c r="K134" s="41"/>
      <c r="L134" s="41"/>
      <c r="M134" s="41"/>
      <c r="N134" s="41"/>
    </row>
    <row r="135" spans="1:14" ht="16" thickBot="1" x14ac:dyDescent="0.4">
      <c r="A135" s="41"/>
      <c r="B135" s="41"/>
      <c r="C135" s="41"/>
      <c r="D135" s="41"/>
      <c r="E135" s="41"/>
      <c r="F135" s="41"/>
      <c r="G135" s="41"/>
      <c r="H135" s="199" t="str">
        <f>'Cenas aprēķins'!E20</f>
        <v>Stunda</v>
      </c>
      <c r="I135" s="199" t="str">
        <f>'Cenas aprēķins'!F20</f>
        <v>Diena</v>
      </c>
      <c r="J135" s="199" t="str">
        <f>'Cenas aprēķins'!G20</f>
        <v>Diennakts</v>
      </c>
      <c r="K135" s="199" t="str">
        <f>'Cenas aprēķins'!H20</f>
        <v>Mēnesis</v>
      </c>
      <c r="L135" s="200" t="str">
        <f>'Cenas aprēķins'!I20</f>
        <v>Reize</v>
      </c>
      <c r="M135" s="41"/>
      <c r="N135" s="41"/>
    </row>
    <row r="136" spans="1:14" ht="16" thickBot="1" x14ac:dyDescent="0.4">
      <c r="A136" s="41"/>
      <c r="B136" s="41"/>
      <c r="C136" s="41"/>
      <c r="D136" s="41"/>
      <c r="E136" s="41"/>
      <c r="F136" s="41"/>
      <c r="G136" s="41"/>
      <c r="H136" s="199">
        <f>'Cenas aprēķins'!E21</f>
        <v>1</v>
      </c>
      <c r="I136" s="199">
        <f>'Cenas aprēķins'!F21</f>
        <v>0</v>
      </c>
      <c r="J136" s="199">
        <f>'Cenas aprēķins'!G21</f>
        <v>24</v>
      </c>
      <c r="K136" s="199">
        <f>'Cenas aprēķins'!H21</f>
        <v>167</v>
      </c>
      <c r="L136" s="200">
        <f>'Cenas aprēķins'!I21</f>
        <v>0</v>
      </c>
      <c r="M136" s="41"/>
      <c r="N136" s="41"/>
    </row>
    <row r="137" spans="1:14" ht="18" thickBot="1" x14ac:dyDescent="0.4">
      <c r="A137" s="41"/>
      <c r="B137" s="41"/>
      <c r="C137" s="41"/>
      <c r="D137" s="41"/>
      <c r="E137" s="41"/>
      <c r="F137" s="41"/>
      <c r="G137" s="149" t="s">
        <v>275</v>
      </c>
      <c r="H137" s="45">
        <f>SUM(E145:E164)</f>
        <v>0</v>
      </c>
      <c r="I137" s="46">
        <f t="shared" ref="I137:L137" si="11">SUM(F145:F164)</f>
        <v>0</v>
      </c>
      <c r="J137" s="46">
        <f t="shared" si="11"/>
        <v>0</v>
      </c>
      <c r="K137" s="46">
        <f t="shared" si="11"/>
        <v>0</v>
      </c>
      <c r="L137" s="47">
        <f t="shared" si="11"/>
        <v>0</v>
      </c>
      <c r="M137" s="41"/>
      <c r="N137" s="41"/>
    </row>
    <row r="138" spans="1:14" ht="15.5" x14ac:dyDescent="0.35">
      <c r="A138" s="41"/>
      <c r="B138" s="41"/>
      <c r="C138" s="41"/>
      <c r="D138" s="41"/>
      <c r="E138" s="41"/>
      <c r="F138" s="41"/>
      <c r="G138" s="41"/>
      <c r="H138" s="41"/>
      <c r="I138" s="41"/>
      <c r="J138" s="41"/>
      <c r="K138" s="41"/>
      <c r="L138" s="41"/>
      <c r="M138" s="41"/>
      <c r="N138" s="41"/>
    </row>
    <row r="139" spans="1:14" ht="16" thickBot="1" x14ac:dyDescent="0.4">
      <c r="A139" s="41"/>
      <c r="B139" s="41"/>
      <c r="C139" s="41"/>
      <c r="D139" s="41"/>
      <c r="E139" s="41"/>
      <c r="F139" s="41"/>
      <c r="G139" s="41"/>
      <c r="H139" s="41"/>
      <c r="I139" s="41"/>
      <c r="J139" s="41"/>
      <c r="K139" s="41"/>
      <c r="L139" s="41"/>
      <c r="M139" s="41"/>
      <c r="N139" s="41"/>
    </row>
    <row r="140" spans="1:14" ht="24" customHeight="1" x14ac:dyDescent="0.35">
      <c r="A140" s="41"/>
      <c r="B140" s="375" t="s">
        <v>66</v>
      </c>
      <c r="C140" s="353" t="s">
        <v>125</v>
      </c>
      <c r="D140" s="353" t="s">
        <v>142</v>
      </c>
      <c r="E140" s="382" t="s">
        <v>237</v>
      </c>
      <c r="F140" s="382"/>
      <c r="G140" s="382"/>
      <c r="H140" s="382"/>
      <c r="I140" s="383"/>
      <c r="J140" s="41"/>
      <c r="K140" s="41"/>
      <c r="L140" s="41"/>
      <c r="M140" s="41"/>
      <c r="N140" s="41"/>
    </row>
    <row r="141" spans="1:14" ht="15.5" x14ac:dyDescent="0.35">
      <c r="A141" s="41"/>
      <c r="B141" s="381"/>
      <c r="C141" s="378"/>
      <c r="D141" s="378"/>
      <c r="E141" s="205" t="str">
        <f>'Cenas aprēķins'!E20</f>
        <v>Stunda</v>
      </c>
      <c r="F141" s="205" t="str">
        <f>'Cenas aprēķins'!F20</f>
        <v>Diena</v>
      </c>
      <c r="G141" s="205" t="str">
        <f>'Cenas aprēķins'!G20</f>
        <v>Diennakts</v>
      </c>
      <c r="H141" s="205" t="str">
        <f>'Cenas aprēķins'!H20</f>
        <v>Mēnesis</v>
      </c>
      <c r="I141" s="206" t="str">
        <f>'Cenas aprēķins'!I20</f>
        <v>Reize</v>
      </c>
      <c r="J141" s="41"/>
      <c r="K141" s="41"/>
      <c r="L141" s="41"/>
      <c r="M141" s="41"/>
      <c r="N141" s="41"/>
    </row>
    <row r="142" spans="1:14" ht="15.5" x14ac:dyDescent="0.35">
      <c r="A142" s="41"/>
      <c r="B142" s="381"/>
      <c r="C142" s="378"/>
      <c r="D142" s="378"/>
      <c r="E142" s="205">
        <f>'Cenas aprēķins'!E21</f>
        <v>1</v>
      </c>
      <c r="F142" s="205">
        <f>'Cenas aprēķins'!F21</f>
        <v>0</v>
      </c>
      <c r="G142" s="205">
        <f>'Cenas aprēķins'!G21</f>
        <v>24</v>
      </c>
      <c r="H142" s="205">
        <f>'Cenas aprēķins'!H21</f>
        <v>167</v>
      </c>
      <c r="I142" s="206">
        <f>'Cenas aprēķins'!I21</f>
        <v>0</v>
      </c>
      <c r="J142" s="41"/>
      <c r="K142" s="41"/>
      <c r="L142" s="41"/>
      <c r="M142" s="41"/>
      <c r="N142" s="41"/>
    </row>
    <row r="143" spans="1:14" ht="16" thickBot="1" x14ac:dyDescent="0.4">
      <c r="A143" s="41"/>
      <c r="B143" s="207">
        <v>1</v>
      </c>
      <c r="C143" s="208">
        <v>2</v>
      </c>
      <c r="D143" s="208">
        <v>3</v>
      </c>
      <c r="E143" s="208">
        <v>4</v>
      </c>
      <c r="F143" s="208">
        <v>5</v>
      </c>
      <c r="G143" s="208">
        <v>6</v>
      </c>
      <c r="H143" s="208">
        <v>7</v>
      </c>
      <c r="I143" s="209">
        <v>8</v>
      </c>
      <c r="J143" s="41"/>
      <c r="K143" s="41"/>
      <c r="L143" s="41"/>
      <c r="M143" s="41"/>
      <c r="N143" s="41"/>
    </row>
    <row r="144" spans="1:14" ht="15.5" outlineLevel="1" x14ac:dyDescent="0.35">
      <c r="A144" s="41"/>
      <c r="B144" s="216">
        <v>0</v>
      </c>
      <c r="C144" s="217" t="s">
        <v>140</v>
      </c>
      <c r="D144" s="50">
        <v>520</v>
      </c>
      <c r="E144" s="50" t="str">
        <f>IF('Cenas aprēķins'!$E$22="Jā",IFERROR(ROUND(J144/$H$142*$E$142,2),""),"")</f>
        <v/>
      </c>
      <c r="F144" s="50" t="str">
        <f>IF('Cenas aprēķins'!$F$22="Jā",IFERROR(ROUND(J144/$H$142*$F$142,2),""),"")</f>
        <v/>
      </c>
      <c r="G144" s="50">
        <f>IF('Cenas aprēķins'!$G$22="Jā",IFERROR(ROUND(J144/$H$142*$G$142,2),""),"")</f>
        <v>6.23</v>
      </c>
      <c r="H144" s="50" t="str">
        <f>IF('Cenas aprēķins'!$H$22="Jā",D144/12,"")</f>
        <v/>
      </c>
      <c r="I144" s="51" t="str">
        <f>IF('Cenas aprēķins'!$I$22="Jā",IFERROR(ROUND(J144/$H$142*$I$142,2),""),"")</f>
        <v/>
      </c>
      <c r="J144" s="222">
        <f>IFERROR(ROUND(D144/12,2),"")</f>
        <v>43.33</v>
      </c>
      <c r="K144" s="41"/>
      <c r="L144" s="41"/>
      <c r="M144" s="41"/>
      <c r="N144" s="41"/>
    </row>
    <row r="145" spans="1:14" ht="15.5" outlineLevel="1" x14ac:dyDescent="0.35">
      <c r="A145" s="41"/>
      <c r="B145" s="110">
        <v>1</v>
      </c>
      <c r="C145" s="184"/>
      <c r="D145" s="219"/>
      <c r="E145" s="31" t="str">
        <f>IF('Cenas aprēķins'!$E$22="Jā",IFERROR(ROUND(J145/$H$142*$E$142,2),""),"")</f>
        <v/>
      </c>
      <c r="F145" s="31" t="str">
        <f>IF('Cenas aprēķins'!$F$22="Jā",IFERROR(ROUND(J145/$H$142*$F$142,2),""),"")</f>
        <v/>
      </c>
      <c r="G145" s="31">
        <f>IF('Cenas aprēķins'!$G$22="Jā",IFERROR(ROUND(J145/$H$142*$G$142,2),""),"")</f>
        <v>0</v>
      </c>
      <c r="H145" s="31" t="str">
        <f>IF('Cenas aprēķins'!$H$22="Jā",D145/12,"")</f>
        <v/>
      </c>
      <c r="I145" s="32" t="str">
        <f>IF('Cenas aprēķins'!$I$22="Jā",IFERROR(ROUND(J145/$H$142*$I$142,2),""),"")</f>
        <v/>
      </c>
      <c r="J145" s="222">
        <f t="shared" ref="J145:J164" si="12">IFERROR(ROUND(D145/12,2),"")</f>
        <v>0</v>
      </c>
      <c r="K145" s="41"/>
      <c r="L145" s="41"/>
      <c r="M145" s="41"/>
      <c r="N145" s="41"/>
    </row>
    <row r="146" spans="1:14" ht="15.5" outlineLevel="1" x14ac:dyDescent="0.35">
      <c r="A146" s="41"/>
      <c r="B146" s="110">
        <v>2</v>
      </c>
      <c r="C146" s="184"/>
      <c r="D146" s="219"/>
      <c r="E146" s="31" t="str">
        <f>IF('Cenas aprēķins'!$E$22="Jā",IFERROR(ROUND(J146/$H$142*$E$142,2),""),"")</f>
        <v/>
      </c>
      <c r="F146" s="31" t="str">
        <f>IF('Cenas aprēķins'!$F$22="Jā",IFERROR(ROUND(J146/$H$142*$F$142,2),""),"")</f>
        <v/>
      </c>
      <c r="G146" s="31">
        <f>IF('Cenas aprēķins'!$G$22="Jā",IFERROR(ROUND(J146/$H$142*$G$142,2),""),"")</f>
        <v>0</v>
      </c>
      <c r="H146" s="31" t="str">
        <f>IF('Cenas aprēķins'!$H$22="Jā",D146/12,"")</f>
        <v/>
      </c>
      <c r="I146" s="32" t="str">
        <f>IF('Cenas aprēķins'!$I$22="Jā",IFERROR(ROUND(J146/$H$142*$I$142,2),""),"")</f>
        <v/>
      </c>
      <c r="J146" s="222">
        <f t="shared" si="12"/>
        <v>0</v>
      </c>
      <c r="K146" s="41"/>
      <c r="L146" s="41"/>
      <c r="M146" s="41"/>
      <c r="N146" s="41"/>
    </row>
    <row r="147" spans="1:14" ht="15.5" outlineLevel="1" x14ac:dyDescent="0.35">
      <c r="A147" s="41"/>
      <c r="B147" s="110">
        <v>3</v>
      </c>
      <c r="C147" s="184"/>
      <c r="D147" s="219"/>
      <c r="E147" s="31" t="str">
        <f>IF('Cenas aprēķins'!$E$22="Jā",IFERROR(ROUND(J147/$H$142*$E$142,2),""),"")</f>
        <v/>
      </c>
      <c r="F147" s="31" t="str">
        <f>IF('Cenas aprēķins'!$F$22="Jā",IFERROR(ROUND(J147/$H$142*$F$142,2),""),"")</f>
        <v/>
      </c>
      <c r="G147" s="31">
        <f>IF('Cenas aprēķins'!$G$22="Jā",IFERROR(ROUND(J147/$H$142*$G$142,2),""),"")</f>
        <v>0</v>
      </c>
      <c r="H147" s="31" t="str">
        <f>IF('Cenas aprēķins'!$H$22="Jā",D147/12,"")</f>
        <v/>
      </c>
      <c r="I147" s="32" t="str">
        <f>IF('Cenas aprēķins'!$I$22="Jā",IFERROR(ROUND(J147/$H$142*$I$142,2),""),"")</f>
        <v/>
      </c>
      <c r="J147" s="222">
        <f t="shared" si="12"/>
        <v>0</v>
      </c>
      <c r="K147" s="41"/>
      <c r="L147" s="41"/>
      <c r="M147" s="41"/>
      <c r="N147" s="41"/>
    </row>
    <row r="148" spans="1:14" ht="15.5" outlineLevel="1" x14ac:dyDescent="0.35">
      <c r="A148" s="41"/>
      <c r="B148" s="110">
        <v>4</v>
      </c>
      <c r="C148" s="184"/>
      <c r="D148" s="219"/>
      <c r="E148" s="31" t="str">
        <f>IF('Cenas aprēķins'!$E$22="Jā",IFERROR(ROUND(J148/$H$142*$E$142,2),""),"")</f>
        <v/>
      </c>
      <c r="F148" s="31" t="str">
        <f>IF('Cenas aprēķins'!$F$22="Jā",IFERROR(ROUND(J148/$H$142*$F$142,2),""),"")</f>
        <v/>
      </c>
      <c r="G148" s="31">
        <f>IF('Cenas aprēķins'!$G$22="Jā",IFERROR(ROUND(J148/$H$142*$G$142,2),""),"")</f>
        <v>0</v>
      </c>
      <c r="H148" s="31" t="str">
        <f>IF('Cenas aprēķins'!$H$22="Jā",D148/12,"")</f>
        <v/>
      </c>
      <c r="I148" s="32" t="str">
        <f>IF('Cenas aprēķins'!$I$22="Jā",IFERROR(ROUND(J148/$H$142*$I$142,2),""),"")</f>
        <v/>
      </c>
      <c r="J148" s="222">
        <f t="shared" si="12"/>
        <v>0</v>
      </c>
      <c r="K148" s="41"/>
      <c r="L148" s="41"/>
      <c r="M148" s="41"/>
      <c r="N148" s="41"/>
    </row>
    <row r="149" spans="1:14" ht="15.5" outlineLevel="1" x14ac:dyDescent="0.35">
      <c r="A149" s="41"/>
      <c r="B149" s="110">
        <v>5</v>
      </c>
      <c r="C149" s="184"/>
      <c r="D149" s="219"/>
      <c r="E149" s="31" t="str">
        <f>IF('Cenas aprēķins'!$E$22="Jā",IFERROR(ROUND(J149/$H$142*$E$142,2),""),"")</f>
        <v/>
      </c>
      <c r="F149" s="31" t="str">
        <f>IF('Cenas aprēķins'!$F$22="Jā",IFERROR(ROUND(J149/$H$142*$F$142,2),""),"")</f>
        <v/>
      </c>
      <c r="G149" s="31">
        <f>IF('Cenas aprēķins'!$G$22="Jā",IFERROR(ROUND(J149/$H$142*$G$142,2),""),"")</f>
        <v>0</v>
      </c>
      <c r="H149" s="31" t="str">
        <f>IF('Cenas aprēķins'!$H$22="Jā",D149/12,"")</f>
        <v/>
      </c>
      <c r="I149" s="32" t="str">
        <f>IF('Cenas aprēķins'!$I$22="Jā",IFERROR(ROUND(J149/$H$142*$I$142,2),""),"")</f>
        <v/>
      </c>
      <c r="J149" s="222">
        <f t="shared" si="12"/>
        <v>0</v>
      </c>
      <c r="K149" s="41"/>
      <c r="L149" s="41"/>
      <c r="M149" s="41"/>
      <c r="N149" s="41"/>
    </row>
    <row r="150" spans="1:14" ht="15.5" outlineLevel="1" x14ac:dyDescent="0.35">
      <c r="A150" s="41"/>
      <c r="B150" s="110">
        <v>6</v>
      </c>
      <c r="C150" s="184"/>
      <c r="D150" s="219"/>
      <c r="E150" s="31" t="str">
        <f>IF('Cenas aprēķins'!$E$22="Jā",IFERROR(ROUND(J150/$H$142*$E$142,2),""),"")</f>
        <v/>
      </c>
      <c r="F150" s="31" t="str">
        <f>IF('Cenas aprēķins'!$F$22="Jā",IFERROR(ROUND(J150/$H$142*$F$142,2),""),"")</f>
        <v/>
      </c>
      <c r="G150" s="31">
        <f>IF('Cenas aprēķins'!$G$22="Jā",IFERROR(ROUND(J150/$H$142*$G$142,2),""),"")</f>
        <v>0</v>
      </c>
      <c r="H150" s="31" t="str">
        <f>IF('Cenas aprēķins'!$H$22="Jā",D150/12,"")</f>
        <v/>
      </c>
      <c r="I150" s="32" t="str">
        <f>IF('Cenas aprēķins'!$I$22="Jā",IFERROR(ROUND(J150/$H$142*$I$142,2),""),"")</f>
        <v/>
      </c>
      <c r="J150" s="222">
        <f t="shared" si="12"/>
        <v>0</v>
      </c>
      <c r="K150" s="41"/>
      <c r="L150" s="41"/>
      <c r="M150" s="41"/>
      <c r="N150" s="41"/>
    </row>
    <row r="151" spans="1:14" ht="15.5" outlineLevel="1" x14ac:dyDescent="0.35">
      <c r="A151" s="41"/>
      <c r="B151" s="110">
        <v>7</v>
      </c>
      <c r="C151" s="184"/>
      <c r="D151" s="219"/>
      <c r="E151" s="31" t="str">
        <f>IF('Cenas aprēķins'!$E$22="Jā",IFERROR(ROUND(J151/$H$142*$E$142,2),""),"")</f>
        <v/>
      </c>
      <c r="F151" s="31" t="str">
        <f>IF('Cenas aprēķins'!$F$22="Jā",IFERROR(ROUND(J151/$H$142*$F$142,2),""),"")</f>
        <v/>
      </c>
      <c r="G151" s="31">
        <f>IF('Cenas aprēķins'!$G$22="Jā",IFERROR(ROUND(J151/$H$142*$G$142,2),""),"")</f>
        <v>0</v>
      </c>
      <c r="H151" s="31" t="str">
        <f>IF('Cenas aprēķins'!$H$22="Jā",D151/12,"")</f>
        <v/>
      </c>
      <c r="I151" s="32" t="str">
        <f>IF('Cenas aprēķins'!$I$22="Jā",IFERROR(ROUND(J151/$H$142*$I$142,2),""),"")</f>
        <v/>
      </c>
      <c r="J151" s="222">
        <f t="shared" si="12"/>
        <v>0</v>
      </c>
      <c r="K151" s="41"/>
      <c r="L151" s="41"/>
      <c r="M151" s="41"/>
      <c r="N151" s="41"/>
    </row>
    <row r="152" spans="1:14" ht="15.5" outlineLevel="1" x14ac:dyDescent="0.35">
      <c r="A152" s="41"/>
      <c r="B152" s="110">
        <v>8</v>
      </c>
      <c r="C152" s="184"/>
      <c r="D152" s="219"/>
      <c r="E152" s="31" t="str">
        <f>IF('Cenas aprēķins'!$E$22="Jā",IFERROR(ROUND(J152/$H$142*$E$142,2),""),"")</f>
        <v/>
      </c>
      <c r="F152" s="31" t="str">
        <f>IF('Cenas aprēķins'!$F$22="Jā",IFERROR(ROUND(J152/$H$142*$F$142,2),""),"")</f>
        <v/>
      </c>
      <c r="G152" s="31">
        <f>IF('Cenas aprēķins'!$G$22="Jā",IFERROR(ROUND(J152/$H$142*$G$142,2),""),"")</f>
        <v>0</v>
      </c>
      <c r="H152" s="31" t="str">
        <f>IF('Cenas aprēķins'!$H$22="Jā",D152/12,"")</f>
        <v/>
      </c>
      <c r="I152" s="32" t="str">
        <f>IF('Cenas aprēķins'!$I$22="Jā",IFERROR(ROUND(J152/$H$142*$I$142,2),""),"")</f>
        <v/>
      </c>
      <c r="J152" s="222">
        <f t="shared" si="12"/>
        <v>0</v>
      </c>
      <c r="K152" s="41"/>
      <c r="L152" s="41"/>
      <c r="M152" s="41"/>
      <c r="N152" s="41"/>
    </row>
    <row r="153" spans="1:14" ht="15.5" outlineLevel="1" x14ac:dyDescent="0.35">
      <c r="A153" s="41"/>
      <c r="B153" s="110">
        <v>9</v>
      </c>
      <c r="C153" s="184"/>
      <c r="D153" s="219"/>
      <c r="E153" s="31" t="str">
        <f>IF('Cenas aprēķins'!$E$22="Jā",IFERROR(ROUND(J153/$H$142*$E$142,2),""),"")</f>
        <v/>
      </c>
      <c r="F153" s="31" t="str">
        <f>IF('Cenas aprēķins'!$F$22="Jā",IFERROR(ROUND(J153/$H$142*$F$142,2),""),"")</f>
        <v/>
      </c>
      <c r="G153" s="31">
        <f>IF('Cenas aprēķins'!$G$22="Jā",IFERROR(ROUND(J153/$H$142*$G$142,2),""),"")</f>
        <v>0</v>
      </c>
      <c r="H153" s="31" t="str">
        <f>IF('Cenas aprēķins'!$H$22="Jā",D153/12,"")</f>
        <v/>
      </c>
      <c r="I153" s="32" t="str">
        <f>IF('Cenas aprēķins'!$I$22="Jā",IFERROR(ROUND(J153/$H$142*$I$142,2),""),"")</f>
        <v/>
      </c>
      <c r="J153" s="222">
        <f t="shared" si="12"/>
        <v>0</v>
      </c>
      <c r="K153" s="41"/>
      <c r="L153" s="41"/>
      <c r="M153" s="41"/>
      <c r="N153" s="41"/>
    </row>
    <row r="154" spans="1:14" ht="15.5" outlineLevel="1" collapsed="1" x14ac:dyDescent="0.35">
      <c r="A154" s="41"/>
      <c r="B154" s="110">
        <v>10</v>
      </c>
      <c r="C154" s="184"/>
      <c r="D154" s="219"/>
      <c r="E154" s="31" t="str">
        <f>IF('Cenas aprēķins'!$E$22="Jā",IFERROR(ROUND(J154/$H$142*$E$142,2),""),"")</f>
        <v/>
      </c>
      <c r="F154" s="31" t="str">
        <f>IF('Cenas aprēķins'!$F$22="Jā",IFERROR(ROUND(J154/$H$142*$F$142,2),""),"")</f>
        <v/>
      </c>
      <c r="G154" s="31">
        <f>IF('Cenas aprēķins'!$G$22="Jā",IFERROR(ROUND(J154/$H$142*$G$142,2),""),"")</f>
        <v>0</v>
      </c>
      <c r="H154" s="31" t="str">
        <f>IF('Cenas aprēķins'!$H$22="Jā",D154/12,"")</f>
        <v/>
      </c>
      <c r="I154" s="32" t="str">
        <f>IF('Cenas aprēķins'!$I$22="Jā",IFERROR(ROUND(J154/$H$142*$I$142,2),""),"")</f>
        <v/>
      </c>
      <c r="J154" s="222">
        <f t="shared" si="12"/>
        <v>0</v>
      </c>
      <c r="K154" s="41"/>
      <c r="L154" s="41"/>
      <c r="M154" s="41"/>
      <c r="N154" s="41"/>
    </row>
    <row r="155" spans="1:14" ht="15.5" hidden="1" outlineLevel="2" x14ac:dyDescent="0.35">
      <c r="A155" s="41"/>
      <c r="B155" s="110">
        <v>11</v>
      </c>
      <c r="C155" s="184"/>
      <c r="D155" s="219"/>
      <c r="E155" s="31" t="str">
        <f>IF('Cenas aprēķins'!$E$22="Jā",IFERROR(ROUND(J155/$H$142*$E$142,2),""),"")</f>
        <v/>
      </c>
      <c r="F155" s="31" t="str">
        <f>IF('Cenas aprēķins'!$F$22="Jā",IFERROR(ROUND(J155/$H$142*$F$142,2),""),"")</f>
        <v/>
      </c>
      <c r="G155" s="31">
        <f>IF('Cenas aprēķins'!$G$22="Jā",IFERROR(ROUND(J155/$H$142*$G$142,2),""),"")</f>
        <v>0</v>
      </c>
      <c r="H155" s="31" t="str">
        <f>IF('Cenas aprēķins'!$H$22="Jā",D155/12,"")</f>
        <v/>
      </c>
      <c r="I155" s="32" t="str">
        <f>IF('Cenas aprēķins'!$I$22="Jā",IFERROR(ROUND(J155/$H$142*$I$142,2),""),"")</f>
        <v/>
      </c>
      <c r="J155" s="222">
        <f t="shared" si="12"/>
        <v>0</v>
      </c>
      <c r="K155" s="41"/>
      <c r="L155" s="41"/>
      <c r="M155" s="41"/>
      <c r="N155" s="41"/>
    </row>
    <row r="156" spans="1:14" ht="15.5" hidden="1" outlineLevel="2" x14ac:dyDescent="0.35">
      <c r="A156" s="41"/>
      <c r="B156" s="110">
        <v>12</v>
      </c>
      <c r="C156" s="184"/>
      <c r="D156" s="219"/>
      <c r="E156" s="31" t="str">
        <f>IF('Cenas aprēķins'!$E$22="Jā",IFERROR(ROUND(J156/$H$142*$E$142,2),""),"")</f>
        <v/>
      </c>
      <c r="F156" s="31" t="str">
        <f>IF('Cenas aprēķins'!$F$22="Jā",IFERROR(ROUND(J156/$H$142*$F$142,2),""),"")</f>
        <v/>
      </c>
      <c r="G156" s="31">
        <f>IF('Cenas aprēķins'!$G$22="Jā",IFERROR(ROUND(J156/$H$142*$G$142,2),""),"")</f>
        <v>0</v>
      </c>
      <c r="H156" s="31" t="str">
        <f>IF('Cenas aprēķins'!$H$22="Jā",D156/12,"")</f>
        <v/>
      </c>
      <c r="I156" s="32" t="str">
        <f>IF('Cenas aprēķins'!$I$22="Jā",IFERROR(ROUND(J156/$H$142*$I$142,2),""),"")</f>
        <v/>
      </c>
      <c r="J156" s="222">
        <f t="shared" si="12"/>
        <v>0</v>
      </c>
      <c r="K156" s="41"/>
      <c r="L156" s="41"/>
      <c r="M156" s="41"/>
      <c r="N156" s="41"/>
    </row>
    <row r="157" spans="1:14" ht="15.5" hidden="1" outlineLevel="2" x14ac:dyDescent="0.35">
      <c r="A157" s="41"/>
      <c r="B157" s="110">
        <v>13</v>
      </c>
      <c r="C157" s="184"/>
      <c r="D157" s="219"/>
      <c r="E157" s="31" t="str">
        <f>IF('Cenas aprēķins'!$E$22="Jā",IFERROR(ROUND(J157/$H$142*$E$142,2),""),"")</f>
        <v/>
      </c>
      <c r="F157" s="31" t="str">
        <f>IF('Cenas aprēķins'!$F$22="Jā",IFERROR(ROUND(J157/$H$142*$F$142,2),""),"")</f>
        <v/>
      </c>
      <c r="G157" s="31">
        <f>IF('Cenas aprēķins'!$G$22="Jā",IFERROR(ROUND(J157/$H$142*$G$142,2),""),"")</f>
        <v>0</v>
      </c>
      <c r="H157" s="31" t="str">
        <f>IF('Cenas aprēķins'!$H$22="Jā",D157/12,"")</f>
        <v/>
      </c>
      <c r="I157" s="32" t="str">
        <f>IF('Cenas aprēķins'!$I$22="Jā",IFERROR(ROUND(J157/$H$142*$I$142,2),""),"")</f>
        <v/>
      </c>
      <c r="J157" s="222">
        <f t="shared" si="12"/>
        <v>0</v>
      </c>
      <c r="K157" s="41"/>
      <c r="L157" s="41"/>
      <c r="M157" s="41"/>
      <c r="N157" s="41"/>
    </row>
    <row r="158" spans="1:14" ht="15.5" hidden="1" outlineLevel="2" x14ac:dyDescent="0.35">
      <c r="A158" s="41"/>
      <c r="B158" s="110">
        <v>14</v>
      </c>
      <c r="C158" s="184"/>
      <c r="D158" s="219"/>
      <c r="E158" s="31" t="str">
        <f>IF('Cenas aprēķins'!$E$22="Jā",IFERROR(ROUND(J158/$H$142*$E$142,2),""),"")</f>
        <v/>
      </c>
      <c r="F158" s="31" t="str">
        <f>IF('Cenas aprēķins'!$F$22="Jā",IFERROR(ROUND(J158/$H$142*$F$142,2),""),"")</f>
        <v/>
      </c>
      <c r="G158" s="31">
        <f>IF('Cenas aprēķins'!$G$22="Jā",IFERROR(ROUND(J158/$H$142*$G$142,2),""),"")</f>
        <v>0</v>
      </c>
      <c r="H158" s="31" t="str">
        <f>IF('Cenas aprēķins'!$H$22="Jā",D158/12,"")</f>
        <v/>
      </c>
      <c r="I158" s="32" t="str">
        <f>IF('Cenas aprēķins'!$I$22="Jā",IFERROR(ROUND(J158/$H$142*$I$142,2),""),"")</f>
        <v/>
      </c>
      <c r="J158" s="222">
        <f t="shared" si="12"/>
        <v>0</v>
      </c>
      <c r="K158" s="41"/>
      <c r="L158" s="41"/>
      <c r="M158" s="41"/>
      <c r="N158" s="41"/>
    </row>
    <row r="159" spans="1:14" ht="15.5" hidden="1" outlineLevel="2" x14ac:dyDescent="0.35">
      <c r="A159" s="41"/>
      <c r="B159" s="110">
        <v>15</v>
      </c>
      <c r="C159" s="184"/>
      <c r="D159" s="219"/>
      <c r="E159" s="31" t="str">
        <f>IF('Cenas aprēķins'!$E$22="Jā",IFERROR(ROUND(J159/$H$142*$E$142,2),""),"")</f>
        <v/>
      </c>
      <c r="F159" s="31" t="str">
        <f>IF('Cenas aprēķins'!$F$22="Jā",IFERROR(ROUND(J159/$H$142*$F$142,2),""),"")</f>
        <v/>
      </c>
      <c r="G159" s="31">
        <f>IF('Cenas aprēķins'!$G$22="Jā",IFERROR(ROUND(J159/$H$142*$G$142,2),""),"")</f>
        <v>0</v>
      </c>
      <c r="H159" s="31" t="str">
        <f>IF('Cenas aprēķins'!$H$22="Jā",D159/12,"")</f>
        <v/>
      </c>
      <c r="I159" s="32" t="str">
        <f>IF('Cenas aprēķins'!$I$22="Jā",IFERROR(ROUND(J159/$H$142*$I$142,2),""),"")</f>
        <v/>
      </c>
      <c r="J159" s="222">
        <f t="shared" si="12"/>
        <v>0</v>
      </c>
      <c r="K159" s="41"/>
      <c r="L159" s="41"/>
      <c r="M159" s="41"/>
      <c r="N159" s="41"/>
    </row>
    <row r="160" spans="1:14" ht="15.5" hidden="1" outlineLevel="2" x14ac:dyDescent="0.35">
      <c r="A160" s="41"/>
      <c r="B160" s="110">
        <v>16</v>
      </c>
      <c r="C160" s="184"/>
      <c r="D160" s="219"/>
      <c r="E160" s="31" t="str">
        <f>IF('Cenas aprēķins'!$E$22="Jā",IFERROR(ROUND(J160/$H$142*$E$142,2),""),"")</f>
        <v/>
      </c>
      <c r="F160" s="31" t="str">
        <f>IF('Cenas aprēķins'!$F$22="Jā",IFERROR(ROUND(J160/$H$142*$F$142,2),""),"")</f>
        <v/>
      </c>
      <c r="G160" s="31">
        <f>IF('Cenas aprēķins'!$G$22="Jā",IFERROR(ROUND(J160/$H$142*$G$142,2),""),"")</f>
        <v>0</v>
      </c>
      <c r="H160" s="31" t="str">
        <f>IF('Cenas aprēķins'!$H$22="Jā",D160/12,"")</f>
        <v/>
      </c>
      <c r="I160" s="32" t="str">
        <f>IF('Cenas aprēķins'!$I$22="Jā",IFERROR(ROUND(J160/$H$142*$I$142,2),""),"")</f>
        <v/>
      </c>
      <c r="J160" s="222">
        <f t="shared" si="12"/>
        <v>0</v>
      </c>
      <c r="K160" s="41"/>
      <c r="L160" s="41"/>
      <c r="M160" s="41"/>
      <c r="N160" s="41"/>
    </row>
    <row r="161" spans="1:15" ht="15.5" hidden="1" outlineLevel="2" x14ac:dyDescent="0.35">
      <c r="A161" s="41"/>
      <c r="B161" s="110">
        <v>17</v>
      </c>
      <c r="C161" s="184"/>
      <c r="D161" s="219"/>
      <c r="E161" s="31" t="str">
        <f>IF('Cenas aprēķins'!$E$22="Jā",IFERROR(ROUND(J161/$H$142*$E$142,2),""),"")</f>
        <v/>
      </c>
      <c r="F161" s="31" t="str">
        <f>IF('Cenas aprēķins'!$F$22="Jā",IFERROR(ROUND(J161/$H$142*$F$142,2),""),"")</f>
        <v/>
      </c>
      <c r="G161" s="31">
        <f>IF('Cenas aprēķins'!$G$22="Jā",IFERROR(ROUND(J161/$H$142*$G$142,2),""),"")</f>
        <v>0</v>
      </c>
      <c r="H161" s="31" t="str">
        <f>IF('Cenas aprēķins'!$H$22="Jā",D161/12,"")</f>
        <v/>
      </c>
      <c r="I161" s="32" t="str">
        <f>IF('Cenas aprēķins'!$I$22="Jā",IFERROR(ROUND(J161/$H$142*$I$142,2),""),"")</f>
        <v/>
      </c>
      <c r="J161" s="222">
        <f t="shared" si="12"/>
        <v>0</v>
      </c>
      <c r="K161" s="41"/>
      <c r="L161" s="41"/>
      <c r="M161" s="41"/>
      <c r="N161" s="41"/>
    </row>
    <row r="162" spans="1:15" ht="15.5" hidden="1" outlineLevel="2" x14ac:dyDescent="0.35">
      <c r="A162" s="41"/>
      <c r="B162" s="110">
        <v>18</v>
      </c>
      <c r="C162" s="184"/>
      <c r="D162" s="219"/>
      <c r="E162" s="31" t="str">
        <f>IF('Cenas aprēķins'!$E$22="Jā",IFERROR(ROUND(J162/$H$142*$E$142,2),""),"")</f>
        <v/>
      </c>
      <c r="F162" s="31" t="str">
        <f>IF('Cenas aprēķins'!$F$22="Jā",IFERROR(ROUND(J162/$H$142*$F$142,2),""),"")</f>
        <v/>
      </c>
      <c r="G162" s="31">
        <f>IF('Cenas aprēķins'!$G$22="Jā",IFERROR(ROUND(J162/$H$142*$G$142,2),""),"")</f>
        <v>0</v>
      </c>
      <c r="H162" s="31" t="str">
        <f>IF('Cenas aprēķins'!$H$22="Jā",D162/12,"")</f>
        <v/>
      </c>
      <c r="I162" s="32" t="str">
        <f>IF('Cenas aprēķins'!$I$22="Jā",IFERROR(ROUND(J162/$H$142*$I$142,2),""),"")</f>
        <v/>
      </c>
      <c r="J162" s="222">
        <f t="shared" si="12"/>
        <v>0</v>
      </c>
      <c r="K162" s="41"/>
      <c r="L162" s="41"/>
      <c r="M162" s="41"/>
      <c r="N162" s="41"/>
    </row>
    <row r="163" spans="1:15" ht="15.5" hidden="1" outlineLevel="2" x14ac:dyDescent="0.35">
      <c r="A163" s="41"/>
      <c r="B163" s="110">
        <v>19</v>
      </c>
      <c r="C163" s="184"/>
      <c r="D163" s="219"/>
      <c r="E163" s="31" t="str">
        <f>IF('Cenas aprēķins'!$E$22="Jā",IFERROR(ROUND(J163/$H$142*$E$142,2),""),"")</f>
        <v/>
      </c>
      <c r="F163" s="31" t="str">
        <f>IF('Cenas aprēķins'!$F$22="Jā",IFERROR(ROUND(J163/$H$142*$F$142,2),""),"")</f>
        <v/>
      </c>
      <c r="G163" s="31">
        <f>IF('Cenas aprēķins'!$G$22="Jā",IFERROR(ROUND(J163/$H$142*$G$142,2),""),"")</f>
        <v>0</v>
      </c>
      <c r="H163" s="31" t="str">
        <f>IF('Cenas aprēķins'!$H$22="Jā",D163/12,"")</f>
        <v/>
      </c>
      <c r="I163" s="32" t="str">
        <f>IF('Cenas aprēķins'!$I$22="Jā",IFERROR(ROUND(J163/$H$142*$I$142,2),""),"")</f>
        <v/>
      </c>
      <c r="J163" s="222">
        <f t="shared" si="12"/>
        <v>0</v>
      </c>
      <c r="K163" s="41"/>
      <c r="L163" s="41"/>
      <c r="M163" s="41"/>
      <c r="N163" s="41"/>
    </row>
    <row r="164" spans="1:15" ht="16" hidden="1" outlineLevel="2" thickBot="1" x14ac:dyDescent="0.4">
      <c r="A164" s="41"/>
      <c r="B164" s="111">
        <v>20</v>
      </c>
      <c r="C164" s="187"/>
      <c r="D164" s="79"/>
      <c r="E164" s="34" t="str">
        <f>IF('Cenas aprēķins'!$E$22="Jā",IFERROR(ROUND(J164/$H$142*$E$142,2),""),"")</f>
        <v/>
      </c>
      <c r="F164" s="34" t="str">
        <f>IF('Cenas aprēķins'!$F$22="Jā",IFERROR(ROUND(J164/$H$142*$F$142,2),""),"")</f>
        <v/>
      </c>
      <c r="G164" s="34">
        <f>IF('Cenas aprēķins'!$G$22="Jā",IFERROR(ROUND(J164/$H$142*$G$142,2),""),"")</f>
        <v>0</v>
      </c>
      <c r="H164" s="34" t="str">
        <f>IF('Cenas aprēķins'!$H$22="Jā",D164/12,"")</f>
        <v/>
      </c>
      <c r="I164" s="35" t="str">
        <f>IF('Cenas aprēķins'!$I$22="Jā",IFERROR(ROUND(J164/$H$142*$I$142,2),""),"")</f>
        <v/>
      </c>
      <c r="J164" s="222">
        <f t="shared" si="12"/>
        <v>0</v>
      </c>
      <c r="K164" s="41"/>
      <c r="L164" s="41"/>
      <c r="M164" s="41"/>
      <c r="N164" s="41"/>
    </row>
    <row r="165" spans="1:15" ht="15.5" x14ac:dyDescent="0.35">
      <c r="A165" s="41"/>
      <c r="B165" s="41"/>
      <c r="C165" s="41"/>
      <c r="D165" s="41"/>
      <c r="E165" s="41"/>
      <c r="F165" s="41"/>
      <c r="G165" s="41"/>
      <c r="H165" s="41"/>
      <c r="I165" s="41"/>
      <c r="J165" s="41"/>
      <c r="K165" s="41"/>
      <c r="L165" s="41"/>
      <c r="M165" s="41"/>
      <c r="N165" s="41"/>
    </row>
    <row r="166" spans="1:15" ht="17.5" x14ac:dyDescent="0.35">
      <c r="A166" s="41"/>
      <c r="B166" s="131" t="s">
        <v>266</v>
      </c>
      <c r="C166" s="132"/>
      <c r="D166" s="132"/>
      <c r="E166" s="132"/>
      <c r="F166" s="132"/>
      <c r="G166" s="132"/>
      <c r="H166" s="132"/>
      <c r="I166" s="41"/>
      <c r="J166" s="41"/>
      <c r="K166" s="41"/>
      <c r="L166" s="41"/>
      <c r="M166" s="41"/>
      <c r="N166" s="41"/>
    </row>
    <row r="167" spans="1:15" ht="16" thickBot="1" x14ac:dyDescent="0.4">
      <c r="A167" s="41"/>
      <c r="B167" s="41"/>
      <c r="C167" s="41"/>
      <c r="D167" s="41"/>
      <c r="E167" s="41"/>
      <c r="F167" s="41"/>
      <c r="G167" s="41"/>
      <c r="H167" s="41"/>
      <c r="I167" s="41"/>
      <c r="J167" s="41"/>
      <c r="K167" s="41"/>
      <c r="L167" s="41"/>
      <c r="M167" s="41"/>
      <c r="N167" s="41"/>
    </row>
    <row r="168" spans="1:15" ht="16" thickBot="1" x14ac:dyDescent="0.4">
      <c r="A168" s="41"/>
      <c r="B168" s="41"/>
      <c r="C168" s="41"/>
      <c r="D168" s="41"/>
      <c r="E168" s="41"/>
      <c r="F168" s="41"/>
      <c r="G168" s="41"/>
      <c r="H168" s="199" t="str">
        <f>'Cenas aprēķins'!E20</f>
        <v>Stunda</v>
      </c>
      <c r="I168" s="199" t="str">
        <f>'Cenas aprēķins'!F20</f>
        <v>Diena</v>
      </c>
      <c r="J168" s="199" t="str">
        <f>'Cenas aprēķins'!G20</f>
        <v>Diennakts</v>
      </c>
      <c r="K168" s="199" t="str">
        <f>'Cenas aprēķins'!H20</f>
        <v>Mēnesis</v>
      </c>
      <c r="L168" s="200" t="str">
        <f>'Cenas aprēķins'!I20</f>
        <v>Reize</v>
      </c>
      <c r="M168" s="41"/>
      <c r="N168" s="41"/>
    </row>
    <row r="169" spans="1:15" ht="16" thickBot="1" x14ac:dyDescent="0.4">
      <c r="A169" s="41"/>
      <c r="B169" s="41"/>
      <c r="C169" s="41"/>
      <c r="D169" s="41"/>
      <c r="E169" s="41"/>
      <c r="F169" s="41"/>
      <c r="G169" s="41"/>
      <c r="H169" s="199">
        <f>'Cenas aprēķins'!E21</f>
        <v>1</v>
      </c>
      <c r="I169" s="199">
        <f>'Cenas aprēķins'!F21</f>
        <v>0</v>
      </c>
      <c r="J169" s="199">
        <f>'Cenas aprēķins'!G21</f>
        <v>24</v>
      </c>
      <c r="K169" s="199">
        <f>'Cenas aprēķins'!H21</f>
        <v>167</v>
      </c>
      <c r="L169" s="200">
        <f>'Cenas aprēķins'!I21</f>
        <v>0</v>
      </c>
      <c r="M169" s="41"/>
      <c r="N169" s="41"/>
    </row>
    <row r="170" spans="1:15" ht="18" thickBot="1" x14ac:dyDescent="0.4">
      <c r="A170" s="41"/>
      <c r="B170" s="41"/>
      <c r="C170" s="41"/>
      <c r="D170" s="41"/>
      <c r="E170" s="41"/>
      <c r="F170" s="41"/>
      <c r="G170" s="149" t="s">
        <v>276</v>
      </c>
      <c r="H170" s="45">
        <f>SUM(J177:J326)</f>
        <v>0</v>
      </c>
      <c r="I170" s="46">
        <f t="shared" ref="I170:L170" si="13">SUM(K177:K326)</f>
        <v>0</v>
      </c>
      <c r="J170" s="46">
        <f t="shared" si="13"/>
        <v>0</v>
      </c>
      <c r="K170" s="46">
        <f t="shared" si="13"/>
        <v>0</v>
      </c>
      <c r="L170" s="47">
        <f t="shared" si="13"/>
        <v>0</v>
      </c>
      <c r="M170" s="41"/>
      <c r="N170" s="41"/>
    </row>
    <row r="171" spans="1:15" ht="16" thickBot="1" x14ac:dyDescent="0.4">
      <c r="A171" s="41"/>
      <c r="B171" s="41"/>
      <c r="C171" s="41"/>
      <c r="D171" s="41"/>
      <c r="E171" s="41"/>
      <c r="F171" s="41"/>
      <c r="G171" s="41"/>
      <c r="H171" s="41"/>
      <c r="I171" s="41"/>
      <c r="J171" s="41"/>
      <c r="K171" s="41"/>
      <c r="L171" s="41"/>
      <c r="M171" s="41"/>
      <c r="N171" s="41"/>
    </row>
    <row r="172" spans="1:15" ht="15.5" x14ac:dyDescent="0.35">
      <c r="A172" s="41"/>
      <c r="B172" s="375" t="s">
        <v>66</v>
      </c>
      <c r="C172" s="353" t="s">
        <v>269</v>
      </c>
      <c r="D172" s="353" t="s">
        <v>131</v>
      </c>
      <c r="E172" s="353" t="s">
        <v>92</v>
      </c>
      <c r="F172" s="353" t="s">
        <v>132</v>
      </c>
      <c r="G172" s="353" t="s">
        <v>133</v>
      </c>
      <c r="H172" s="353" t="s">
        <v>134</v>
      </c>
      <c r="I172" s="353" t="s">
        <v>135</v>
      </c>
      <c r="J172" s="379" t="s">
        <v>237</v>
      </c>
      <c r="K172" s="379"/>
      <c r="L172" s="379"/>
      <c r="M172" s="379"/>
      <c r="N172" s="380"/>
    </row>
    <row r="173" spans="1:15" ht="15.5" x14ac:dyDescent="0.35">
      <c r="A173" s="41"/>
      <c r="B173" s="381"/>
      <c r="C173" s="378"/>
      <c r="D173" s="378"/>
      <c r="E173" s="378"/>
      <c r="F173" s="378"/>
      <c r="G173" s="378"/>
      <c r="H173" s="378"/>
      <c r="I173" s="378"/>
      <c r="J173" s="205" t="str">
        <f>'Cenas aprēķins'!E20</f>
        <v>Stunda</v>
      </c>
      <c r="K173" s="205" t="str">
        <f>'Cenas aprēķins'!F20</f>
        <v>Diena</v>
      </c>
      <c r="L173" s="205" t="str">
        <f>'Cenas aprēķins'!G20</f>
        <v>Diennakts</v>
      </c>
      <c r="M173" s="205" t="str">
        <f>'Cenas aprēķins'!H20</f>
        <v>Mēnesis</v>
      </c>
      <c r="N173" s="206" t="str">
        <f>'Cenas aprēķins'!I20</f>
        <v>Reize</v>
      </c>
    </row>
    <row r="174" spans="1:15" ht="28.9" customHeight="1" x14ac:dyDescent="0.35">
      <c r="A174" s="41"/>
      <c r="B174" s="381"/>
      <c r="C174" s="378"/>
      <c r="D174" s="378"/>
      <c r="E174" s="378"/>
      <c r="F174" s="378"/>
      <c r="G174" s="378"/>
      <c r="H174" s="378"/>
      <c r="I174" s="378"/>
      <c r="J174" s="205">
        <f>'Cenas aprēķins'!E21</f>
        <v>1</v>
      </c>
      <c r="K174" s="205">
        <f>'Cenas aprēķins'!F21</f>
        <v>0</v>
      </c>
      <c r="L174" s="205">
        <f>'Cenas aprēķins'!G21</f>
        <v>24</v>
      </c>
      <c r="M174" s="205">
        <f>'Cenas aprēķins'!H21</f>
        <v>167</v>
      </c>
      <c r="N174" s="206">
        <f>'Cenas aprēķins'!I21</f>
        <v>0</v>
      </c>
    </row>
    <row r="175" spans="1:15" ht="16" thickBot="1" x14ac:dyDescent="0.4">
      <c r="A175" s="41"/>
      <c r="B175" s="230">
        <v>1</v>
      </c>
      <c r="C175" s="231">
        <v>2</v>
      </c>
      <c r="D175" s="231">
        <v>3</v>
      </c>
      <c r="E175" s="231">
        <v>4</v>
      </c>
      <c r="F175" s="231">
        <v>5</v>
      </c>
      <c r="G175" s="231">
        <v>6</v>
      </c>
      <c r="H175" s="231">
        <v>7</v>
      </c>
      <c r="I175" s="231">
        <v>8</v>
      </c>
      <c r="J175" s="231">
        <v>9</v>
      </c>
      <c r="K175" s="231">
        <v>10</v>
      </c>
      <c r="L175" s="231">
        <v>11</v>
      </c>
      <c r="M175" s="231">
        <v>12</v>
      </c>
      <c r="N175" s="232">
        <v>13</v>
      </c>
      <c r="O175" s="225"/>
    </row>
    <row r="176" spans="1:15" ht="15.5" outlineLevel="1" x14ac:dyDescent="0.35">
      <c r="A176" s="41"/>
      <c r="B176" s="174">
        <v>0</v>
      </c>
      <c r="C176" s="175" t="s">
        <v>139</v>
      </c>
      <c r="D176" s="175" t="s">
        <v>138</v>
      </c>
      <c r="E176" s="210" t="s">
        <v>113</v>
      </c>
      <c r="F176" s="61">
        <v>398.09</v>
      </c>
      <c r="G176" s="175">
        <v>1</v>
      </c>
      <c r="H176" s="61">
        <f>F176*G176</f>
        <v>398.09</v>
      </c>
      <c r="I176" s="175">
        <v>5</v>
      </c>
      <c r="J176" s="61" t="str">
        <f>IF('Cenas aprēķins'!$E$22="Jā",IFERROR(ROUND(O176/$M$174*$J$174,2),""),"")</f>
        <v/>
      </c>
      <c r="K176" s="61" t="str">
        <f>IF('Cenas aprēķins'!$F$22="Jā",IFERROR(ROUND(O176/$M$174*$K$174,2),""),"")</f>
        <v/>
      </c>
      <c r="L176" s="61">
        <f>IF('Cenas aprēķins'!$G$22="Jā",IFERROR(ROUND(O176/$M$174*$L$174,2),""),"")</f>
        <v>0.95</v>
      </c>
      <c r="M176" s="61" t="str">
        <f>IF('Cenas aprēķins'!$H$22="Jā",IFERROR(ROUND(H176/I176/12,2),""),"")</f>
        <v/>
      </c>
      <c r="N176" s="48" t="str">
        <f>IF('Cenas aprēķins'!$I$22="Jā",IFERROR(ROUND(O176/$M$174*$N$174,2),""),"")</f>
        <v/>
      </c>
      <c r="O176" s="225">
        <f>IFERROR(ROUND(H176/I176/12,2),"")</f>
        <v>6.63</v>
      </c>
    </row>
    <row r="177" spans="1:15" ht="15.5" outlineLevel="1" x14ac:dyDescent="0.35">
      <c r="A177" s="41"/>
      <c r="B177" s="110">
        <v>1</v>
      </c>
      <c r="C177" s="184"/>
      <c r="D177" s="184"/>
      <c r="E177" s="220"/>
      <c r="F177" s="219"/>
      <c r="G177" s="184"/>
      <c r="H177" s="31">
        <f t="shared" ref="H177:H240" si="14">F177*G177</f>
        <v>0</v>
      </c>
      <c r="I177" s="184"/>
      <c r="J177" s="31" t="str">
        <f>IF('Cenas aprēķins'!$E$22="Jā",IFERROR(ROUND(O177/$M$174*$J$174,2),""),"")</f>
        <v/>
      </c>
      <c r="K177" s="31" t="str">
        <f>IF('Cenas aprēķins'!$F$22="Jā",IFERROR(ROUND(O177/$M$174*$K$174,2),""),"")</f>
        <v/>
      </c>
      <c r="L177" s="31" t="str">
        <f>IF('Cenas aprēķins'!$G$22="Jā",IFERROR(ROUND(O177/$M$174*$L$174,2),""),"")</f>
        <v/>
      </c>
      <c r="M177" s="31" t="str">
        <f>IF('Cenas aprēķins'!$H$22="Jā",IFERROR(ROUND(H177/I177/12,2),""),"")</f>
        <v/>
      </c>
      <c r="N177" s="32" t="str">
        <f>IF('Cenas aprēķins'!$I$22="Jā",IFERROR(ROUND(O177/$M$174*$N$174,2),""),"")</f>
        <v/>
      </c>
      <c r="O177" s="225" t="str">
        <f t="shared" ref="O177:O240" si="15">IFERROR(ROUND(H177/I177/12,2),"")</f>
        <v/>
      </c>
    </row>
    <row r="178" spans="1:15" ht="15.5" outlineLevel="1" x14ac:dyDescent="0.35">
      <c r="A178" s="41"/>
      <c r="B178" s="110">
        <v>2</v>
      </c>
      <c r="C178" s="184"/>
      <c r="D178" s="184"/>
      <c r="E178" s="220"/>
      <c r="F178" s="219"/>
      <c r="G178" s="184"/>
      <c r="H178" s="31">
        <f t="shared" si="14"/>
        <v>0</v>
      </c>
      <c r="I178" s="184"/>
      <c r="J178" s="31" t="str">
        <f>IF('Cenas aprēķins'!$E$22="Jā",IFERROR(ROUND(O178/$M$174*$J$174,2),""),"")</f>
        <v/>
      </c>
      <c r="K178" s="31" t="str">
        <f>IF('Cenas aprēķins'!$F$22="Jā",IFERROR(ROUND(O178/$M$174*$K$174,2),""),"")</f>
        <v/>
      </c>
      <c r="L178" s="31" t="str">
        <f>IF('Cenas aprēķins'!$G$22="Jā",IFERROR(ROUND(O178/$M$174*$L$174,2),""),"")</f>
        <v/>
      </c>
      <c r="M178" s="31" t="str">
        <f>IF('Cenas aprēķins'!$H$22="Jā",IFERROR(ROUND(H178/I178/12,2),""),"")</f>
        <v/>
      </c>
      <c r="N178" s="32" t="str">
        <f>IF('Cenas aprēķins'!$I$22="Jā",IFERROR(ROUND(O178/$M$174*$N$174,2),""),"")</f>
        <v/>
      </c>
      <c r="O178" s="225" t="str">
        <f t="shared" si="15"/>
        <v/>
      </c>
    </row>
    <row r="179" spans="1:15" ht="15.5" outlineLevel="1" x14ac:dyDescent="0.35">
      <c r="A179" s="41"/>
      <c r="B179" s="110">
        <v>3</v>
      </c>
      <c r="C179" s="184"/>
      <c r="D179" s="184"/>
      <c r="E179" s="220"/>
      <c r="F179" s="219"/>
      <c r="G179" s="184"/>
      <c r="H179" s="31">
        <f t="shared" si="14"/>
        <v>0</v>
      </c>
      <c r="I179" s="184"/>
      <c r="J179" s="31" t="str">
        <f>IF('Cenas aprēķins'!$E$22="Jā",IFERROR(ROUND(O179/$M$174*$J$174,2),""),"")</f>
        <v/>
      </c>
      <c r="K179" s="31" t="str">
        <f>IF('Cenas aprēķins'!$F$22="Jā",IFERROR(ROUND(O179/$M$174*$K$174,2),""),"")</f>
        <v/>
      </c>
      <c r="L179" s="31" t="str">
        <f>IF('Cenas aprēķins'!$G$22="Jā",IFERROR(ROUND(O179/$M$174*$L$174,2),""),"")</f>
        <v/>
      </c>
      <c r="M179" s="31" t="str">
        <f>IF('Cenas aprēķins'!$H$22="Jā",IFERROR(ROUND(H179/I179/12,2),""),"")</f>
        <v/>
      </c>
      <c r="N179" s="32" t="str">
        <f>IF('Cenas aprēķins'!$I$22="Jā",IFERROR(ROUND(O179/$M$174*$N$174,2),""),"")</f>
        <v/>
      </c>
      <c r="O179" s="225" t="str">
        <f t="shared" si="15"/>
        <v/>
      </c>
    </row>
    <row r="180" spans="1:15" ht="15.5" outlineLevel="1" x14ac:dyDescent="0.35">
      <c r="A180" s="41"/>
      <c r="B180" s="110">
        <v>4</v>
      </c>
      <c r="C180" s="184"/>
      <c r="D180" s="184"/>
      <c r="E180" s="220"/>
      <c r="F180" s="219"/>
      <c r="G180" s="184"/>
      <c r="H180" s="31">
        <f t="shared" si="14"/>
        <v>0</v>
      </c>
      <c r="I180" s="184"/>
      <c r="J180" s="31" t="str">
        <f>IF('Cenas aprēķins'!$E$22="Jā",IFERROR(ROUND(O180/$M$174*$J$174,2),""),"")</f>
        <v/>
      </c>
      <c r="K180" s="31" t="str">
        <f>IF('Cenas aprēķins'!$F$22="Jā",IFERROR(ROUND(O180/$M$174*$K$174,2),""),"")</f>
        <v/>
      </c>
      <c r="L180" s="31" t="str">
        <f>IF('Cenas aprēķins'!$G$22="Jā",IFERROR(ROUND(O180/$M$174*$L$174,2),""),"")</f>
        <v/>
      </c>
      <c r="M180" s="31" t="str">
        <f>IF('Cenas aprēķins'!$H$22="Jā",IFERROR(ROUND(H180/I180/12,2),""),"")</f>
        <v/>
      </c>
      <c r="N180" s="32" t="str">
        <f>IF('Cenas aprēķins'!$I$22="Jā",IFERROR(ROUND(O180/$M$174*$N$174,2),""),"")</f>
        <v/>
      </c>
      <c r="O180" s="225" t="str">
        <f t="shared" si="15"/>
        <v/>
      </c>
    </row>
    <row r="181" spans="1:15" ht="15.5" outlineLevel="1" x14ac:dyDescent="0.35">
      <c r="A181" s="41"/>
      <c r="B181" s="110">
        <v>5</v>
      </c>
      <c r="C181" s="184"/>
      <c r="D181" s="184"/>
      <c r="E181" s="220"/>
      <c r="F181" s="219"/>
      <c r="G181" s="184"/>
      <c r="H181" s="31">
        <f t="shared" si="14"/>
        <v>0</v>
      </c>
      <c r="I181" s="184"/>
      <c r="J181" s="31" t="str">
        <f>IF('Cenas aprēķins'!$E$22="Jā",IFERROR(ROUND(O181/$M$174*$J$174,2),""),"")</f>
        <v/>
      </c>
      <c r="K181" s="31" t="str">
        <f>IF('Cenas aprēķins'!$F$22="Jā",IFERROR(ROUND(O181/$M$174*$K$174,2),""),"")</f>
        <v/>
      </c>
      <c r="L181" s="31" t="str">
        <f>IF('Cenas aprēķins'!$G$22="Jā",IFERROR(ROUND(O181/$M$174*$L$174,2),""),"")</f>
        <v/>
      </c>
      <c r="M181" s="31" t="str">
        <f>IF('Cenas aprēķins'!$H$22="Jā",IFERROR(ROUND(H181/I181/12,2),""),"")</f>
        <v/>
      </c>
      <c r="N181" s="32" t="str">
        <f>IF('Cenas aprēķins'!$I$22="Jā",IFERROR(ROUND(O181/$M$174*$N$174,2),""),"")</f>
        <v/>
      </c>
      <c r="O181" s="225" t="str">
        <f t="shared" si="15"/>
        <v/>
      </c>
    </row>
    <row r="182" spans="1:15" ht="15.5" outlineLevel="1" x14ac:dyDescent="0.35">
      <c r="A182" s="41"/>
      <c r="B182" s="110">
        <v>6</v>
      </c>
      <c r="C182" s="184"/>
      <c r="D182" s="184"/>
      <c r="E182" s="220"/>
      <c r="F182" s="219"/>
      <c r="G182" s="184"/>
      <c r="H182" s="31">
        <f t="shared" si="14"/>
        <v>0</v>
      </c>
      <c r="I182" s="184"/>
      <c r="J182" s="31" t="str">
        <f>IF('Cenas aprēķins'!$E$22="Jā",IFERROR(ROUND(O182/$M$174*$J$174,2),""),"")</f>
        <v/>
      </c>
      <c r="K182" s="31" t="str">
        <f>IF('Cenas aprēķins'!$F$22="Jā",IFERROR(ROUND(O182/$M$174*$K$174,2),""),"")</f>
        <v/>
      </c>
      <c r="L182" s="31" t="str">
        <f>IF('Cenas aprēķins'!$G$22="Jā",IFERROR(ROUND(O182/$M$174*$L$174,2),""),"")</f>
        <v/>
      </c>
      <c r="M182" s="31" t="str">
        <f>IF('Cenas aprēķins'!$H$22="Jā",IFERROR(ROUND(H182/I182/12,2),""),"")</f>
        <v/>
      </c>
      <c r="N182" s="32" t="str">
        <f>IF('Cenas aprēķins'!$I$22="Jā",IFERROR(ROUND(O182/$M$174*$N$174,2),""),"")</f>
        <v/>
      </c>
      <c r="O182" s="225" t="str">
        <f t="shared" si="15"/>
        <v/>
      </c>
    </row>
    <row r="183" spans="1:15" ht="15.5" outlineLevel="1" x14ac:dyDescent="0.35">
      <c r="A183" s="41"/>
      <c r="B183" s="110">
        <v>7</v>
      </c>
      <c r="C183" s="184"/>
      <c r="D183" s="184"/>
      <c r="E183" s="220"/>
      <c r="F183" s="219"/>
      <c r="G183" s="184"/>
      <c r="H183" s="31">
        <f t="shared" si="14"/>
        <v>0</v>
      </c>
      <c r="I183" s="184"/>
      <c r="J183" s="31" t="str">
        <f>IF('Cenas aprēķins'!$E$22="Jā",IFERROR(ROUND(O183/$M$174*$J$174,2),""),"")</f>
        <v/>
      </c>
      <c r="K183" s="31" t="str">
        <f>IF('Cenas aprēķins'!$F$22="Jā",IFERROR(ROUND(O183/$M$174*$K$174,2),""),"")</f>
        <v/>
      </c>
      <c r="L183" s="31" t="str">
        <f>IF('Cenas aprēķins'!$G$22="Jā",IFERROR(ROUND(O183/$M$174*$L$174,2),""),"")</f>
        <v/>
      </c>
      <c r="M183" s="31" t="str">
        <f>IF('Cenas aprēķins'!$H$22="Jā",IFERROR(ROUND(H183/I183/12,2),""),"")</f>
        <v/>
      </c>
      <c r="N183" s="32" t="str">
        <f>IF('Cenas aprēķins'!$I$22="Jā",IFERROR(ROUND(O183/$M$174*$N$174,2),""),"")</f>
        <v/>
      </c>
      <c r="O183" s="225" t="str">
        <f t="shared" si="15"/>
        <v/>
      </c>
    </row>
    <row r="184" spans="1:15" ht="15.5" outlineLevel="1" x14ac:dyDescent="0.35">
      <c r="A184" s="41"/>
      <c r="B184" s="110">
        <v>8</v>
      </c>
      <c r="C184" s="184"/>
      <c r="D184" s="184"/>
      <c r="E184" s="220"/>
      <c r="F184" s="219"/>
      <c r="G184" s="184"/>
      <c r="H184" s="31">
        <f t="shared" si="14"/>
        <v>0</v>
      </c>
      <c r="I184" s="184"/>
      <c r="J184" s="31" t="str">
        <f>IF('Cenas aprēķins'!$E$22="Jā",IFERROR(ROUND(O184/$M$174*$J$174,2),""),"")</f>
        <v/>
      </c>
      <c r="K184" s="31" t="str">
        <f>IF('Cenas aprēķins'!$F$22="Jā",IFERROR(ROUND(O184/$M$174*$K$174,2),""),"")</f>
        <v/>
      </c>
      <c r="L184" s="31" t="str">
        <f>IF('Cenas aprēķins'!$G$22="Jā",IFERROR(ROUND(O184/$M$174*$L$174,2),""),"")</f>
        <v/>
      </c>
      <c r="M184" s="31" t="str">
        <f>IF('Cenas aprēķins'!$H$22="Jā",IFERROR(ROUND(H184/I184/12,2),""),"")</f>
        <v/>
      </c>
      <c r="N184" s="32" t="str">
        <f>IF('Cenas aprēķins'!$I$22="Jā",IFERROR(ROUND(O184/$M$174*$N$174,2),""),"")</f>
        <v/>
      </c>
      <c r="O184" s="225" t="str">
        <f t="shared" si="15"/>
        <v/>
      </c>
    </row>
    <row r="185" spans="1:15" ht="15.5" outlineLevel="1" x14ac:dyDescent="0.35">
      <c r="A185" s="41"/>
      <c r="B185" s="110">
        <v>9</v>
      </c>
      <c r="C185" s="184"/>
      <c r="D185" s="184"/>
      <c r="E185" s="220"/>
      <c r="F185" s="219"/>
      <c r="G185" s="184"/>
      <c r="H185" s="31">
        <f t="shared" si="14"/>
        <v>0</v>
      </c>
      <c r="I185" s="184"/>
      <c r="J185" s="31" t="str">
        <f>IF('Cenas aprēķins'!$E$22="Jā",IFERROR(ROUND(O185/$M$174*$J$174,2),""),"")</f>
        <v/>
      </c>
      <c r="K185" s="31" t="str">
        <f>IF('Cenas aprēķins'!$F$22="Jā",IFERROR(ROUND(O185/$M$174*$K$174,2),""),"")</f>
        <v/>
      </c>
      <c r="L185" s="31" t="str">
        <f>IF('Cenas aprēķins'!$G$22="Jā",IFERROR(ROUND(O185/$M$174*$L$174,2),""),"")</f>
        <v/>
      </c>
      <c r="M185" s="31" t="str">
        <f>IF('Cenas aprēķins'!$H$22="Jā",IFERROR(ROUND(H185/I185/12,2),""),"")</f>
        <v/>
      </c>
      <c r="N185" s="32" t="str">
        <f>IF('Cenas aprēķins'!$I$22="Jā",IFERROR(ROUND(O185/$M$174*$N$174,2),""),"")</f>
        <v/>
      </c>
      <c r="O185" s="225" t="str">
        <f t="shared" si="15"/>
        <v/>
      </c>
    </row>
    <row r="186" spans="1:15" ht="15.5" outlineLevel="1" collapsed="1" x14ac:dyDescent="0.35">
      <c r="A186" s="41"/>
      <c r="B186" s="110">
        <v>10</v>
      </c>
      <c r="C186" s="184"/>
      <c r="D186" s="184"/>
      <c r="E186" s="220"/>
      <c r="F186" s="219"/>
      <c r="G186" s="184"/>
      <c r="H186" s="31">
        <f t="shared" si="14"/>
        <v>0</v>
      </c>
      <c r="I186" s="184"/>
      <c r="J186" s="31" t="str">
        <f>IF('Cenas aprēķins'!$E$22="Jā",IFERROR(ROUND(O186/$M$174*$J$174,2),""),"")</f>
        <v/>
      </c>
      <c r="K186" s="31" t="str">
        <f>IF('Cenas aprēķins'!$F$22="Jā",IFERROR(ROUND(O186/$M$174*$K$174,2),""),"")</f>
        <v/>
      </c>
      <c r="L186" s="31" t="str">
        <f>IF('Cenas aprēķins'!$G$22="Jā",IFERROR(ROUND(O186/$M$174*$L$174,2),""),"")</f>
        <v/>
      </c>
      <c r="M186" s="31" t="str">
        <f>IF('Cenas aprēķins'!$H$22="Jā",IFERROR(ROUND(H186/I186/12,2),""),"")</f>
        <v/>
      </c>
      <c r="N186" s="32" t="str">
        <f>IF('Cenas aprēķins'!$I$22="Jā",IFERROR(ROUND(O186/$M$174*$N$174,2),""),"")</f>
        <v/>
      </c>
      <c r="O186" s="225" t="str">
        <f t="shared" si="15"/>
        <v/>
      </c>
    </row>
    <row r="187" spans="1:15" ht="15.5" hidden="1" outlineLevel="2" x14ac:dyDescent="0.35">
      <c r="A187" s="41"/>
      <c r="B187" s="110">
        <v>11</v>
      </c>
      <c r="C187" s="184"/>
      <c r="D187" s="184"/>
      <c r="E187" s="220"/>
      <c r="F187" s="219"/>
      <c r="G187" s="184"/>
      <c r="H187" s="31">
        <f t="shared" si="14"/>
        <v>0</v>
      </c>
      <c r="I187" s="184"/>
      <c r="J187" s="31" t="str">
        <f>IF('Cenas aprēķins'!$E$22="Jā",IFERROR(ROUND(O187/$M$174*$J$174,2),""),"")</f>
        <v/>
      </c>
      <c r="K187" s="31" t="str">
        <f>IF('Cenas aprēķins'!$F$22="Jā",IFERROR(ROUND(O187/$M$174*$K$174,2),""),"")</f>
        <v/>
      </c>
      <c r="L187" s="31" t="str">
        <f>IF('Cenas aprēķins'!$G$22="Jā",IFERROR(ROUND(O187/$M$174*$L$174,2),""),"")</f>
        <v/>
      </c>
      <c r="M187" s="31" t="str">
        <f>IF('Cenas aprēķins'!$H$22="Jā",IFERROR(ROUND(H187/I187/12,2),""),"")</f>
        <v/>
      </c>
      <c r="N187" s="32" t="str">
        <f>IF('Cenas aprēķins'!$I$22="Jā",IFERROR(ROUND(O187/$M$174*$N$174,2),""),"")</f>
        <v/>
      </c>
      <c r="O187" s="225" t="str">
        <f t="shared" si="15"/>
        <v/>
      </c>
    </row>
    <row r="188" spans="1:15" ht="15.5" hidden="1" outlineLevel="2" x14ac:dyDescent="0.35">
      <c r="A188" s="41"/>
      <c r="B188" s="110">
        <v>12</v>
      </c>
      <c r="C188" s="184"/>
      <c r="D188" s="184"/>
      <c r="E188" s="220"/>
      <c r="F188" s="219"/>
      <c r="G188" s="184"/>
      <c r="H188" s="31">
        <f t="shared" si="14"/>
        <v>0</v>
      </c>
      <c r="I188" s="184"/>
      <c r="J188" s="31" t="str">
        <f>IF('Cenas aprēķins'!$E$22="Jā",IFERROR(ROUND(O188/$M$174*$J$174,2),""),"")</f>
        <v/>
      </c>
      <c r="K188" s="31" t="str">
        <f>IF('Cenas aprēķins'!$F$22="Jā",IFERROR(ROUND(O188/$M$174*$K$174,2),""),"")</f>
        <v/>
      </c>
      <c r="L188" s="31" t="str">
        <f>IF('Cenas aprēķins'!$G$22="Jā",IFERROR(ROUND(O188/$M$174*$L$174,2),""),"")</f>
        <v/>
      </c>
      <c r="M188" s="31" t="str">
        <f>IF('Cenas aprēķins'!$H$22="Jā",IFERROR(ROUND(H188/I188/12,2),""),"")</f>
        <v/>
      </c>
      <c r="N188" s="32" t="str">
        <f>IF('Cenas aprēķins'!$I$22="Jā",IFERROR(ROUND(O188/$M$174*$N$174,2),""),"")</f>
        <v/>
      </c>
      <c r="O188" s="225" t="str">
        <f t="shared" si="15"/>
        <v/>
      </c>
    </row>
    <row r="189" spans="1:15" ht="15.5" hidden="1" outlineLevel="2" x14ac:dyDescent="0.35">
      <c r="A189" s="41"/>
      <c r="B189" s="110">
        <v>13</v>
      </c>
      <c r="C189" s="184"/>
      <c r="D189" s="184"/>
      <c r="E189" s="220"/>
      <c r="F189" s="219"/>
      <c r="G189" s="184"/>
      <c r="H189" s="31">
        <f t="shared" si="14"/>
        <v>0</v>
      </c>
      <c r="I189" s="184"/>
      <c r="J189" s="31" t="str">
        <f>IF('Cenas aprēķins'!$E$22="Jā",IFERROR(ROUND(O189/$M$174*$J$174,2),""),"")</f>
        <v/>
      </c>
      <c r="K189" s="31" t="str">
        <f>IF('Cenas aprēķins'!$F$22="Jā",IFERROR(ROUND(O189/$M$174*$K$174,2),""),"")</f>
        <v/>
      </c>
      <c r="L189" s="31" t="str">
        <f>IF('Cenas aprēķins'!$G$22="Jā",IFERROR(ROUND(O189/$M$174*$L$174,2),""),"")</f>
        <v/>
      </c>
      <c r="M189" s="31" t="str">
        <f>IF('Cenas aprēķins'!$H$22="Jā",IFERROR(ROUND(H189/I189/12,2),""),"")</f>
        <v/>
      </c>
      <c r="N189" s="32" t="str">
        <f>IF('Cenas aprēķins'!$I$22="Jā",IFERROR(ROUND(O189/$M$174*$N$174,2),""),"")</f>
        <v/>
      </c>
      <c r="O189" s="225" t="str">
        <f t="shared" si="15"/>
        <v/>
      </c>
    </row>
    <row r="190" spans="1:15" ht="15.5" hidden="1" outlineLevel="2" x14ac:dyDescent="0.35">
      <c r="A190" s="41"/>
      <c r="B190" s="110">
        <v>14</v>
      </c>
      <c r="C190" s="184"/>
      <c r="D190" s="184"/>
      <c r="E190" s="220"/>
      <c r="F190" s="219"/>
      <c r="G190" s="184"/>
      <c r="H190" s="31">
        <f t="shared" si="14"/>
        <v>0</v>
      </c>
      <c r="I190" s="184"/>
      <c r="J190" s="31" t="str">
        <f>IF('Cenas aprēķins'!$E$22="Jā",IFERROR(ROUND(O190/$M$174*$J$174,2),""),"")</f>
        <v/>
      </c>
      <c r="K190" s="31" t="str">
        <f>IF('Cenas aprēķins'!$F$22="Jā",IFERROR(ROUND(O190/$M$174*$K$174,2),""),"")</f>
        <v/>
      </c>
      <c r="L190" s="31" t="str">
        <f>IF('Cenas aprēķins'!$G$22="Jā",IFERROR(ROUND(O190/$M$174*$L$174,2),""),"")</f>
        <v/>
      </c>
      <c r="M190" s="31" t="str">
        <f>IF('Cenas aprēķins'!$H$22="Jā",IFERROR(ROUND(H190/I190/12,2),""),"")</f>
        <v/>
      </c>
      <c r="N190" s="32" t="str">
        <f>IF('Cenas aprēķins'!$I$22="Jā",IFERROR(ROUND(O190/$M$174*$N$174,2),""),"")</f>
        <v/>
      </c>
      <c r="O190" s="225" t="str">
        <f t="shared" si="15"/>
        <v/>
      </c>
    </row>
    <row r="191" spans="1:15" ht="15.5" hidden="1" outlineLevel="2" x14ac:dyDescent="0.35">
      <c r="A191" s="41"/>
      <c r="B191" s="110">
        <v>15</v>
      </c>
      <c r="C191" s="184"/>
      <c r="D191" s="184"/>
      <c r="E191" s="220"/>
      <c r="F191" s="219"/>
      <c r="G191" s="184"/>
      <c r="H191" s="31">
        <f t="shared" si="14"/>
        <v>0</v>
      </c>
      <c r="I191" s="184"/>
      <c r="J191" s="31" t="str">
        <f>IF('Cenas aprēķins'!$E$22="Jā",IFERROR(ROUND(O191/$M$174*$J$174,2),""),"")</f>
        <v/>
      </c>
      <c r="K191" s="31" t="str">
        <f>IF('Cenas aprēķins'!$F$22="Jā",IFERROR(ROUND(O191/$M$174*$K$174,2),""),"")</f>
        <v/>
      </c>
      <c r="L191" s="31" t="str">
        <f>IF('Cenas aprēķins'!$G$22="Jā",IFERROR(ROUND(O191/$M$174*$L$174,2),""),"")</f>
        <v/>
      </c>
      <c r="M191" s="31" t="str">
        <f>IF('Cenas aprēķins'!$H$22="Jā",IFERROR(ROUND(H191/I191/12,2),""),"")</f>
        <v/>
      </c>
      <c r="N191" s="32" t="str">
        <f>IF('Cenas aprēķins'!$I$22="Jā",IFERROR(ROUND(O191/$M$174*$N$174,2),""),"")</f>
        <v/>
      </c>
      <c r="O191" s="225" t="str">
        <f t="shared" si="15"/>
        <v/>
      </c>
    </row>
    <row r="192" spans="1:15" ht="15.5" hidden="1" outlineLevel="2" x14ac:dyDescent="0.35">
      <c r="A192" s="41"/>
      <c r="B192" s="110">
        <v>16</v>
      </c>
      <c r="C192" s="184"/>
      <c r="D192" s="184"/>
      <c r="E192" s="220"/>
      <c r="F192" s="219"/>
      <c r="G192" s="184"/>
      <c r="H192" s="31">
        <f t="shared" si="14"/>
        <v>0</v>
      </c>
      <c r="I192" s="184"/>
      <c r="J192" s="31" t="str">
        <f>IF('Cenas aprēķins'!$E$22="Jā",IFERROR(ROUND(O192/$M$174*$J$174,2),""),"")</f>
        <v/>
      </c>
      <c r="K192" s="31" t="str">
        <f>IF('Cenas aprēķins'!$F$22="Jā",IFERROR(ROUND(O192/$M$174*$K$174,2),""),"")</f>
        <v/>
      </c>
      <c r="L192" s="31" t="str">
        <f>IF('Cenas aprēķins'!$G$22="Jā",IFERROR(ROUND(O192/$M$174*$L$174,2),""),"")</f>
        <v/>
      </c>
      <c r="M192" s="31" t="str">
        <f>IF('Cenas aprēķins'!$H$22="Jā",IFERROR(ROUND(H192/I192/12,2),""),"")</f>
        <v/>
      </c>
      <c r="N192" s="32" t="str">
        <f>IF('Cenas aprēķins'!$I$22="Jā",IFERROR(ROUND(O192/$M$174*$N$174,2),""),"")</f>
        <v/>
      </c>
      <c r="O192" s="225" t="str">
        <f t="shared" si="15"/>
        <v/>
      </c>
    </row>
    <row r="193" spans="1:15" ht="15.5" hidden="1" outlineLevel="2" x14ac:dyDescent="0.35">
      <c r="A193" s="41"/>
      <c r="B193" s="110">
        <v>17</v>
      </c>
      <c r="C193" s="184"/>
      <c r="D193" s="184"/>
      <c r="E193" s="220"/>
      <c r="F193" s="219"/>
      <c r="G193" s="184"/>
      <c r="H193" s="31">
        <f t="shared" si="14"/>
        <v>0</v>
      </c>
      <c r="I193" s="184"/>
      <c r="J193" s="31" t="str">
        <f>IF('Cenas aprēķins'!$E$22="Jā",IFERROR(ROUND(O193/$M$174*$J$174,2),""),"")</f>
        <v/>
      </c>
      <c r="K193" s="31" t="str">
        <f>IF('Cenas aprēķins'!$F$22="Jā",IFERROR(ROUND(O193/$M$174*$K$174,2),""),"")</f>
        <v/>
      </c>
      <c r="L193" s="31" t="str">
        <f>IF('Cenas aprēķins'!$G$22="Jā",IFERROR(ROUND(O193/$M$174*$L$174,2),""),"")</f>
        <v/>
      </c>
      <c r="M193" s="31" t="str">
        <f>IF('Cenas aprēķins'!$H$22="Jā",IFERROR(ROUND(H193/I193/12,2),""),"")</f>
        <v/>
      </c>
      <c r="N193" s="32" t="str">
        <f>IF('Cenas aprēķins'!$I$22="Jā",IFERROR(ROUND(O193/$M$174*$N$174,2),""),"")</f>
        <v/>
      </c>
      <c r="O193" s="225" t="str">
        <f t="shared" si="15"/>
        <v/>
      </c>
    </row>
    <row r="194" spans="1:15" ht="15.5" hidden="1" outlineLevel="2" x14ac:dyDescent="0.35">
      <c r="A194" s="41"/>
      <c r="B194" s="110">
        <v>18</v>
      </c>
      <c r="C194" s="184"/>
      <c r="D194" s="184"/>
      <c r="E194" s="220"/>
      <c r="F194" s="219"/>
      <c r="G194" s="184"/>
      <c r="H194" s="31">
        <f t="shared" si="14"/>
        <v>0</v>
      </c>
      <c r="I194" s="184"/>
      <c r="J194" s="31" t="str">
        <f>IF('Cenas aprēķins'!$E$22="Jā",IFERROR(ROUND(O194/$M$174*$J$174,2),""),"")</f>
        <v/>
      </c>
      <c r="K194" s="31" t="str">
        <f>IF('Cenas aprēķins'!$F$22="Jā",IFERROR(ROUND(O194/$M$174*$K$174,2),""),"")</f>
        <v/>
      </c>
      <c r="L194" s="31" t="str">
        <f>IF('Cenas aprēķins'!$G$22="Jā",IFERROR(ROUND(O194/$M$174*$L$174,2),""),"")</f>
        <v/>
      </c>
      <c r="M194" s="31" t="str">
        <f>IF('Cenas aprēķins'!$H$22="Jā",IFERROR(ROUND(H194/I194/12,2),""),"")</f>
        <v/>
      </c>
      <c r="N194" s="32" t="str">
        <f>IF('Cenas aprēķins'!$I$22="Jā",IFERROR(ROUND(O194/$M$174*$N$174,2),""),"")</f>
        <v/>
      </c>
      <c r="O194" s="225" t="str">
        <f t="shared" si="15"/>
        <v/>
      </c>
    </row>
    <row r="195" spans="1:15" ht="15.5" hidden="1" outlineLevel="2" x14ac:dyDescent="0.35">
      <c r="A195" s="41"/>
      <c r="B195" s="110">
        <v>19</v>
      </c>
      <c r="C195" s="184"/>
      <c r="D195" s="184"/>
      <c r="E195" s="220"/>
      <c r="F195" s="219"/>
      <c r="G195" s="184"/>
      <c r="H195" s="31">
        <f t="shared" si="14"/>
        <v>0</v>
      </c>
      <c r="I195" s="184"/>
      <c r="J195" s="31" t="str">
        <f>IF('Cenas aprēķins'!$E$22="Jā",IFERROR(ROUND(O195/$M$174*$J$174,2),""),"")</f>
        <v/>
      </c>
      <c r="K195" s="31" t="str">
        <f>IF('Cenas aprēķins'!$F$22="Jā",IFERROR(ROUND(O195/$M$174*$K$174,2),""),"")</f>
        <v/>
      </c>
      <c r="L195" s="31" t="str">
        <f>IF('Cenas aprēķins'!$G$22="Jā",IFERROR(ROUND(O195/$M$174*$L$174,2),""),"")</f>
        <v/>
      </c>
      <c r="M195" s="31" t="str">
        <f>IF('Cenas aprēķins'!$H$22="Jā",IFERROR(ROUND(H195/I195/12,2),""),"")</f>
        <v/>
      </c>
      <c r="N195" s="32" t="str">
        <f>IF('Cenas aprēķins'!$I$22="Jā",IFERROR(ROUND(O195/$M$174*$N$174,2),""),"")</f>
        <v/>
      </c>
      <c r="O195" s="225" t="str">
        <f t="shared" si="15"/>
        <v/>
      </c>
    </row>
    <row r="196" spans="1:15" ht="15.5" outlineLevel="1" collapsed="1" x14ac:dyDescent="0.35">
      <c r="A196" s="41"/>
      <c r="B196" s="110">
        <v>20</v>
      </c>
      <c r="C196" s="184"/>
      <c r="D196" s="184"/>
      <c r="E196" s="220"/>
      <c r="F196" s="219"/>
      <c r="G196" s="184"/>
      <c r="H196" s="31">
        <f t="shared" si="14"/>
        <v>0</v>
      </c>
      <c r="I196" s="184"/>
      <c r="J196" s="31" t="str">
        <f>IF('Cenas aprēķins'!$E$22="Jā",IFERROR(ROUND(O196/$M$174*$J$174,2),""),"")</f>
        <v/>
      </c>
      <c r="K196" s="31" t="str">
        <f>IF('Cenas aprēķins'!$F$22="Jā",IFERROR(ROUND(O196/$M$174*$K$174,2),""),"")</f>
        <v/>
      </c>
      <c r="L196" s="31" t="str">
        <f>IF('Cenas aprēķins'!$G$22="Jā",IFERROR(ROUND(O196/$M$174*$L$174,2),""),"")</f>
        <v/>
      </c>
      <c r="M196" s="31" t="str">
        <f>IF('Cenas aprēķins'!$H$22="Jā",IFERROR(ROUND(H196/I196/12,2),""),"")</f>
        <v/>
      </c>
      <c r="N196" s="32" t="str">
        <f>IF('Cenas aprēķins'!$I$22="Jā",IFERROR(ROUND(O196/$M$174*$N$174,2),""),"")</f>
        <v/>
      </c>
      <c r="O196" s="225" t="str">
        <f t="shared" si="15"/>
        <v/>
      </c>
    </row>
    <row r="197" spans="1:15" ht="15.5" hidden="1" outlineLevel="2" x14ac:dyDescent="0.35">
      <c r="A197" s="41"/>
      <c r="B197" s="110">
        <v>21</v>
      </c>
      <c r="C197" s="184"/>
      <c r="D197" s="184"/>
      <c r="E197" s="220"/>
      <c r="F197" s="219"/>
      <c r="G197" s="184"/>
      <c r="H197" s="31">
        <f t="shared" si="14"/>
        <v>0</v>
      </c>
      <c r="I197" s="184"/>
      <c r="J197" s="31" t="str">
        <f>IF('Cenas aprēķins'!$E$22="Jā",IFERROR(ROUND(O197/$M$174*$J$174,2),""),"")</f>
        <v/>
      </c>
      <c r="K197" s="31" t="str">
        <f>IF('Cenas aprēķins'!$F$22="Jā",IFERROR(ROUND(O197/$M$174*$K$174,2),""),"")</f>
        <v/>
      </c>
      <c r="L197" s="31" t="str">
        <f>IF('Cenas aprēķins'!$G$22="Jā",IFERROR(ROUND(O197/$M$174*$L$174,2),""),"")</f>
        <v/>
      </c>
      <c r="M197" s="31" t="str">
        <f>IF('Cenas aprēķins'!$H$22="Jā",IFERROR(ROUND(H197/I197/12,2),""),"")</f>
        <v/>
      </c>
      <c r="N197" s="32" t="str">
        <f>IF('Cenas aprēķins'!$I$22="Jā",IFERROR(ROUND(O197/$M$174*$N$174,2),""),"")</f>
        <v/>
      </c>
      <c r="O197" s="225" t="str">
        <f t="shared" si="15"/>
        <v/>
      </c>
    </row>
    <row r="198" spans="1:15" ht="15.5" hidden="1" outlineLevel="2" x14ac:dyDescent="0.35">
      <c r="A198" s="41"/>
      <c r="B198" s="110">
        <v>22</v>
      </c>
      <c r="C198" s="184"/>
      <c r="D198" s="184"/>
      <c r="E198" s="220"/>
      <c r="F198" s="219"/>
      <c r="G198" s="184"/>
      <c r="H198" s="31">
        <f t="shared" si="14"/>
        <v>0</v>
      </c>
      <c r="I198" s="184"/>
      <c r="J198" s="31" t="str">
        <f>IF('Cenas aprēķins'!$E$22="Jā",IFERROR(ROUND(O198/$M$174*$J$174,2),""),"")</f>
        <v/>
      </c>
      <c r="K198" s="31" t="str">
        <f>IF('Cenas aprēķins'!$F$22="Jā",IFERROR(ROUND(O198/$M$174*$K$174,2),""),"")</f>
        <v/>
      </c>
      <c r="L198" s="31" t="str">
        <f>IF('Cenas aprēķins'!$G$22="Jā",IFERROR(ROUND(O198/$M$174*$L$174,2),""),"")</f>
        <v/>
      </c>
      <c r="M198" s="31" t="str">
        <f>IF('Cenas aprēķins'!$H$22="Jā",IFERROR(ROUND(H198/I198/12,2),""),"")</f>
        <v/>
      </c>
      <c r="N198" s="32" t="str">
        <f>IF('Cenas aprēķins'!$I$22="Jā",IFERROR(ROUND(O198/$M$174*$N$174,2),""),"")</f>
        <v/>
      </c>
      <c r="O198" s="225" t="str">
        <f t="shared" si="15"/>
        <v/>
      </c>
    </row>
    <row r="199" spans="1:15" ht="15.5" hidden="1" outlineLevel="2" x14ac:dyDescent="0.35">
      <c r="A199" s="41"/>
      <c r="B199" s="110">
        <v>23</v>
      </c>
      <c r="C199" s="184"/>
      <c r="D199" s="184"/>
      <c r="E199" s="220"/>
      <c r="F199" s="219"/>
      <c r="G199" s="184"/>
      <c r="H199" s="31">
        <f t="shared" si="14"/>
        <v>0</v>
      </c>
      <c r="I199" s="184"/>
      <c r="J199" s="31" t="str">
        <f>IF('Cenas aprēķins'!$E$22="Jā",IFERROR(ROUND(O199/$M$174*$J$174,2),""),"")</f>
        <v/>
      </c>
      <c r="K199" s="31" t="str">
        <f>IF('Cenas aprēķins'!$F$22="Jā",IFERROR(ROUND(O199/$M$174*$K$174,2),""),"")</f>
        <v/>
      </c>
      <c r="L199" s="31" t="str">
        <f>IF('Cenas aprēķins'!$G$22="Jā",IFERROR(ROUND(O199/$M$174*$L$174,2),""),"")</f>
        <v/>
      </c>
      <c r="M199" s="31" t="str">
        <f>IF('Cenas aprēķins'!$H$22="Jā",IFERROR(ROUND(H199/I199/12,2),""),"")</f>
        <v/>
      </c>
      <c r="N199" s="32" t="str">
        <f>IF('Cenas aprēķins'!$I$22="Jā",IFERROR(ROUND(O199/$M$174*$N$174,2),""),"")</f>
        <v/>
      </c>
      <c r="O199" s="225" t="str">
        <f t="shared" si="15"/>
        <v/>
      </c>
    </row>
    <row r="200" spans="1:15" ht="15.5" hidden="1" outlineLevel="2" x14ac:dyDescent="0.35">
      <c r="A200" s="41"/>
      <c r="B200" s="110">
        <v>24</v>
      </c>
      <c r="C200" s="184"/>
      <c r="D200" s="184"/>
      <c r="E200" s="220"/>
      <c r="F200" s="219"/>
      <c r="G200" s="184"/>
      <c r="H200" s="31">
        <f t="shared" si="14"/>
        <v>0</v>
      </c>
      <c r="I200" s="184"/>
      <c r="J200" s="31" t="str">
        <f>IF('Cenas aprēķins'!$E$22="Jā",IFERROR(ROUND(O200/$M$174*$J$174,2),""),"")</f>
        <v/>
      </c>
      <c r="K200" s="31" t="str">
        <f>IF('Cenas aprēķins'!$F$22="Jā",IFERROR(ROUND(O200/$M$174*$K$174,2),""),"")</f>
        <v/>
      </c>
      <c r="L200" s="31" t="str">
        <f>IF('Cenas aprēķins'!$G$22="Jā",IFERROR(ROUND(O200/$M$174*$L$174,2),""),"")</f>
        <v/>
      </c>
      <c r="M200" s="31" t="str">
        <f>IF('Cenas aprēķins'!$H$22="Jā",IFERROR(ROUND(H200/I200/12,2),""),"")</f>
        <v/>
      </c>
      <c r="N200" s="32" t="str">
        <f>IF('Cenas aprēķins'!$I$22="Jā",IFERROR(ROUND(O200/$M$174*$N$174,2),""),"")</f>
        <v/>
      </c>
      <c r="O200" s="225" t="str">
        <f t="shared" si="15"/>
        <v/>
      </c>
    </row>
    <row r="201" spans="1:15" ht="15.5" hidden="1" outlineLevel="2" x14ac:dyDescent="0.35">
      <c r="A201" s="41"/>
      <c r="B201" s="110">
        <v>25</v>
      </c>
      <c r="C201" s="184"/>
      <c r="D201" s="184"/>
      <c r="E201" s="220"/>
      <c r="F201" s="219"/>
      <c r="G201" s="184"/>
      <c r="H201" s="31">
        <f t="shared" si="14"/>
        <v>0</v>
      </c>
      <c r="I201" s="184"/>
      <c r="J201" s="31" t="str">
        <f>IF('Cenas aprēķins'!$E$22="Jā",IFERROR(ROUND(O201/$M$174*$J$174,2),""),"")</f>
        <v/>
      </c>
      <c r="K201" s="31" t="str">
        <f>IF('Cenas aprēķins'!$F$22="Jā",IFERROR(ROUND(O201/$M$174*$K$174,2),""),"")</f>
        <v/>
      </c>
      <c r="L201" s="31" t="str">
        <f>IF('Cenas aprēķins'!$G$22="Jā",IFERROR(ROUND(O201/$M$174*$L$174,2),""),"")</f>
        <v/>
      </c>
      <c r="M201" s="31" t="str">
        <f>IF('Cenas aprēķins'!$H$22="Jā",IFERROR(ROUND(H201/I201/12,2),""),"")</f>
        <v/>
      </c>
      <c r="N201" s="32" t="str">
        <f>IF('Cenas aprēķins'!$I$22="Jā",IFERROR(ROUND(O201/$M$174*$N$174,2),""),"")</f>
        <v/>
      </c>
      <c r="O201" s="225" t="str">
        <f t="shared" si="15"/>
        <v/>
      </c>
    </row>
    <row r="202" spans="1:15" ht="15.5" hidden="1" outlineLevel="2" x14ac:dyDescent="0.35">
      <c r="A202" s="41"/>
      <c r="B202" s="110">
        <v>26</v>
      </c>
      <c r="C202" s="184"/>
      <c r="D202" s="184"/>
      <c r="E202" s="220"/>
      <c r="F202" s="219"/>
      <c r="G202" s="184"/>
      <c r="H202" s="31">
        <f t="shared" si="14"/>
        <v>0</v>
      </c>
      <c r="I202" s="184"/>
      <c r="J202" s="31" t="str">
        <f>IF('Cenas aprēķins'!$E$22="Jā",IFERROR(ROUND(O202/$M$174*$J$174,2),""),"")</f>
        <v/>
      </c>
      <c r="K202" s="31" t="str">
        <f>IF('Cenas aprēķins'!$F$22="Jā",IFERROR(ROUND(O202/$M$174*$K$174,2),""),"")</f>
        <v/>
      </c>
      <c r="L202" s="31" t="str">
        <f>IF('Cenas aprēķins'!$G$22="Jā",IFERROR(ROUND(O202/$M$174*$L$174,2),""),"")</f>
        <v/>
      </c>
      <c r="M202" s="31" t="str">
        <f>IF('Cenas aprēķins'!$H$22="Jā",IFERROR(ROUND(H202/I202/12,2),""),"")</f>
        <v/>
      </c>
      <c r="N202" s="32" t="str">
        <f>IF('Cenas aprēķins'!$I$22="Jā",IFERROR(ROUND(O202/$M$174*$N$174,2),""),"")</f>
        <v/>
      </c>
      <c r="O202" s="225" t="str">
        <f t="shared" si="15"/>
        <v/>
      </c>
    </row>
    <row r="203" spans="1:15" ht="15.5" hidden="1" outlineLevel="2" x14ac:dyDescent="0.35">
      <c r="A203" s="41"/>
      <c r="B203" s="110">
        <v>27</v>
      </c>
      <c r="C203" s="184"/>
      <c r="D203" s="184"/>
      <c r="E203" s="220"/>
      <c r="F203" s="219"/>
      <c r="G203" s="184"/>
      <c r="H203" s="31">
        <f t="shared" si="14"/>
        <v>0</v>
      </c>
      <c r="I203" s="184"/>
      <c r="J203" s="31" t="str">
        <f>IF('Cenas aprēķins'!$E$22="Jā",IFERROR(ROUND(O203/$M$174*$J$174,2),""),"")</f>
        <v/>
      </c>
      <c r="K203" s="31" t="str">
        <f>IF('Cenas aprēķins'!$F$22="Jā",IFERROR(ROUND(O203/$M$174*$K$174,2),""),"")</f>
        <v/>
      </c>
      <c r="L203" s="31" t="str">
        <f>IF('Cenas aprēķins'!$G$22="Jā",IFERROR(ROUND(O203/$M$174*$L$174,2),""),"")</f>
        <v/>
      </c>
      <c r="M203" s="31" t="str">
        <f>IF('Cenas aprēķins'!$H$22="Jā",IFERROR(ROUND(H203/I203/12,2),""),"")</f>
        <v/>
      </c>
      <c r="N203" s="32" t="str">
        <f>IF('Cenas aprēķins'!$I$22="Jā",IFERROR(ROUND(O203/$M$174*$N$174,2),""),"")</f>
        <v/>
      </c>
      <c r="O203" s="225" t="str">
        <f t="shared" si="15"/>
        <v/>
      </c>
    </row>
    <row r="204" spans="1:15" ht="15.5" hidden="1" outlineLevel="2" x14ac:dyDescent="0.35">
      <c r="A204" s="41"/>
      <c r="B204" s="110">
        <v>28</v>
      </c>
      <c r="C204" s="184"/>
      <c r="D204" s="184"/>
      <c r="E204" s="220"/>
      <c r="F204" s="219"/>
      <c r="G204" s="184"/>
      <c r="H204" s="31">
        <f t="shared" si="14"/>
        <v>0</v>
      </c>
      <c r="I204" s="184"/>
      <c r="J204" s="31" t="str">
        <f>IF('Cenas aprēķins'!$E$22="Jā",IFERROR(ROUND(O204/$M$174*$J$174,2),""),"")</f>
        <v/>
      </c>
      <c r="K204" s="31" t="str">
        <f>IF('Cenas aprēķins'!$F$22="Jā",IFERROR(ROUND(O204/$M$174*$K$174,2),""),"")</f>
        <v/>
      </c>
      <c r="L204" s="31" t="str">
        <f>IF('Cenas aprēķins'!$G$22="Jā",IFERROR(ROUND(O204/$M$174*$L$174,2),""),"")</f>
        <v/>
      </c>
      <c r="M204" s="31" t="str">
        <f>IF('Cenas aprēķins'!$H$22="Jā",IFERROR(ROUND(H204/I204/12,2),""),"")</f>
        <v/>
      </c>
      <c r="N204" s="32" t="str">
        <f>IF('Cenas aprēķins'!$I$22="Jā",IFERROR(ROUND(O204/$M$174*$N$174,2),""),"")</f>
        <v/>
      </c>
      <c r="O204" s="225" t="str">
        <f t="shared" si="15"/>
        <v/>
      </c>
    </row>
    <row r="205" spans="1:15" ht="15.5" hidden="1" outlineLevel="2" x14ac:dyDescent="0.35">
      <c r="A205" s="41"/>
      <c r="B205" s="110">
        <v>29</v>
      </c>
      <c r="C205" s="184"/>
      <c r="D205" s="184"/>
      <c r="E205" s="220"/>
      <c r="F205" s="219"/>
      <c r="G205" s="184"/>
      <c r="H205" s="31">
        <f t="shared" si="14"/>
        <v>0</v>
      </c>
      <c r="I205" s="184"/>
      <c r="J205" s="31" t="str">
        <f>IF('Cenas aprēķins'!$E$22="Jā",IFERROR(ROUND(O205/$M$174*$J$174,2),""),"")</f>
        <v/>
      </c>
      <c r="K205" s="31" t="str">
        <f>IF('Cenas aprēķins'!$F$22="Jā",IFERROR(ROUND(O205/$M$174*$K$174,2),""),"")</f>
        <v/>
      </c>
      <c r="L205" s="31" t="str">
        <f>IF('Cenas aprēķins'!$G$22="Jā",IFERROR(ROUND(O205/$M$174*$L$174,2),""),"")</f>
        <v/>
      </c>
      <c r="M205" s="31" t="str">
        <f>IF('Cenas aprēķins'!$H$22="Jā",IFERROR(ROUND(H205/I205/12,2),""),"")</f>
        <v/>
      </c>
      <c r="N205" s="32" t="str">
        <f>IF('Cenas aprēķins'!$I$22="Jā",IFERROR(ROUND(O205/$M$174*$N$174,2),""),"")</f>
        <v/>
      </c>
      <c r="O205" s="225" t="str">
        <f t="shared" si="15"/>
        <v/>
      </c>
    </row>
    <row r="206" spans="1:15" ht="15.5" outlineLevel="1" collapsed="1" x14ac:dyDescent="0.35">
      <c r="A206" s="41"/>
      <c r="B206" s="110">
        <v>30</v>
      </c>
      <c r="C206" s="184"/>
      <c r="D206" s="184"/>
      <c r="E206" s="220"/>
      <c r="F206" s="219"/>
      <c r="G206" s="184"/>
      <c r="H206" s="31">
        <f t="shared" si="14"/>
        <v>0</v>
      </c>
      <c r="I206" s="184"/>
      <c r="J206" s="31" t="str">
        <f>IF('Cenas aprēķins'!$E$22="Jā",IFERROR(ROUND(O206/$M$174*$J$174,2),""),"")</f>
        <v/>
      </c>
      <c r="K206" s="31" t="str">
        <f>IF('Cenas aprēķins'!$F$22="Jā",IFERROR(ROUND(O206/$M$174*$K$174,2),""),"")</f>
        <v/>
      </c>
      <c r="L206" s="31" t="str">
        <f>IF('Cenas aprēķins'!$G$22="Jā",IFERROR(ROUND(O206/$M$174*$L$174,2),""),"")</f>
        <v/>
      </c>
      <c r="M206" s="31" t="str">
        <f>IF('Cenas aprēķins'!$H$22="Jā",IFERROR(ROUND(H206/I206/12,2),""),"")</f>
        <v/>
      </c>
      <c r="N206" s="32" t="str">
        <f>IF('Cenas aprēķins'!$I$22="Jā",IFERROR(ROUND(O206/$M$174*$N$174,2),""),"")</f>
        <v/>
      </c>
      <c r="O206" s="225" t="str">
        <f t="shared" si="15"/>
        <v/>
      </c>
    </row>
    <row r="207" spans="1:15" ht="15.5" hidden="1" outlineLevel="2" x14ac:dyDescent="0.35">
      <c r="A207" s="41"/>
      <c r="B207" s="110">
        <v>31</v>
      </c>
      <c r="C207" s="184"/>
      <c r="D207" s="184"/>
      <c r="E207" s="220"/>
      <c r="F207" s="219"/>
      <c r="G207" s="184"/>
      <c r="H207" s="31">
        <f t="shared" si="14"/>
        <v>0</v>
      </c>
      <c r="I207" s="184"/>
      <c r="J207" s="31" t="str">
        <f>IF('Cenas aprēķins'!$E$22="Jā",IFERROR(ROUND(O207/$M$174*$J$174,2),""),"")</f>
        <v/>
      </c>
      <c r="K207" s="31" t="str">
        <f>IF('Cenas aprēķins'!$F$22="Jā",IFERROR(ROUND(O207/$M$174*$K$174,2),""),"")</f>
        <v/>
      </c>
      <c r="L207" s="31" t="str">
        <f>IF('Cenas aprēķins'!$G$22="Jā",IFERROR(ROUND(O207/$M$174*$L$174,2),""),"")</f>
        <v/>
      </c>
      <c r="M207" s="31" t="str">
        <f>IF('Cenas aprēķins'!$H$22="Jā",IFERROR(ROUND(H207/I207/12,2),""),"")</f>
        <v/>
      </c>
      <c r="N207" s="32" t="str">
        <f>IF('Cenas aprēķins'!$I$22="Jā",IFERROR(ROUND(O207/$M$174*$N$174,2),""),"")</f>
        <v/>
      </c>
      <c r="O207" s="225" t="str">
        <f t="shared" si="15"/>
        <v/>
      </c>
    </row>
    <row r="208" spans="1:15" ht="15.5" hidden="1" outlineLevel="2" x14ac:dyDescent="0.35">
      <c r="A208" s="41"/>
      <c r="B208" s="110">
        <v>32</v>
      </c>
      <c r="C208" s="184"/>
      <c r="D208" s="184"/>
      <c r="E208" s="220"/>
      <c r="F208" s="219"/>
      <c r="G208" s="184"/>
      <c r="H208" s="31">
        <f t="shared" si="14"/>
        <v>0</v>
      </c>
      <c r="I208" s="184"/>
      <c r="J208" s="31" t="str">
        <f>IF('Cenas aprēķins'!$E$22="Jā",IFERROR(ROUND(O208/$M$174*$J$174,2),""),"")</f>
        <v/>
      </c>
      <c r="K208" s="31" t="str">
        <f>IF('Cenas aprēķins'!$F$22="Jā",IFERROR(ROUND(O208/$M$174*$K$174,2),""),"")</f>
        <v/>
      </c>
      <c r="L208" s="31" t="str">
        <f>IF('Cenas aprēķins'!$G$22="Jā",IFERROR(ROUND(O208/$M$174*$L$174,2),""),"")</f>
        <v/>
      </c>
      <c r="M208" s="31" t="str">
        <f>IF('Cenas aprēķins'!$H$22="Jā",IFERROR(ROUND(H208/I208/12,2),""),"")</f>
        <v/>
      </c>
      <c r="N208" s="32" t="str">
        <f>IF('Cenas aprēķins'!$I$22="Jā",IFERROR(ROUND(O208/$M$174*$N$174,2),""),"")</f>
        <v/>
      </c>
      <c r="O208" s="225" t="str">
        <f t="shared" si="15"/>
        <v/>
      </c>
    </row>
    <row r="209" spans="1:15" ht="15.5" hidden="1" outlineLevel="2" x14ac:dyDescent="0.35">
      <c r="A209" s="41"/>
      <c r="B209" s="110">
        <v>33</v>
      </c>
      <c r="C209" s="184"/>
      <c r="D209" s="184"/>
      <c r="E209" s="220"/>
      <c r="F209" s="219"/>
      <c r="G209" s="184"/>
      <c r="H209" s="31">
        <f t="shared" si="14"/>
        <v>0</v>
      </c>
      <c r="I209" s="184"/>
      <c r="J209" s="31" t="str">
        <f>IF('Cenas aprēķins'!$E$22="Jā",IFERROR(ROUND(O209/$M$174*$J$174,2),""),"")</f>
        <v/>
      </c>
      <c r="K209" s="31" t="str">
        <f>IF('Cenas aprēķins'!$F$22="Jā",IFERROR(ROUND(O209/$M$174*$K$174,2),""),"")</f>
        <v/>
      </c>
      <c r="L209" s="31" t="str">
        <f>IF('Cenas aprēķins'!$G$22="Jā",IFERROR(ROUND(O209/$M$174*$L$174,2),""),"")</f>
        <v/>
      </c>
      <c r="M209" s="31" t="str">
        <f>IF('Cenas aprēķins'!$H$22="Jā",IFERROR(ROUND(H209/I209/12,2),""),"")</f>
        <v/>
      </c>
      <c r="N209" s="32" t="str">
        <f>IF('Cenas aprēķins'!$I$22="Jā",IFERROR(ROUND(O209/$M$174*$N$174,2),""),"")</f>
        <v/>
      </c>
      <c r="O209" s="225" t="str">
        <f t="shared" si="15"/>
        <v/>
      </c>
    </row>
    <row r="210" spans="1:15" ht="15.5" hidden="1" outlineLevel="2" x14ac:dyDescent="0.35">
      <c r="A210" s="41"/>
      <c r="B210" s="110">
        <v>34</v>
      </c>
      <c r="C210" s="184"/>
      <c r="D210" s="184"/>
      <c r="E210" s="220"/>
      <c r="F210" s="219"/>
      <c r="G210" s="184"/>
      <c r="H210" s="31">
        <f t="shared" si="14"/>
        <v>0</v>
      </c>
      <c r="I210" s="184"/>
      <c r="J210" s="31" t="str">
        <f>IF('Cenas aprēķins'!$E$22="Jā",IFERROR(ROUND(O210/$M$174*$J$174,2),""),"")</f>
        <v/>
      </c>
      <c r="K210" s="31" t="str">
        <f>IF('Cenas aprēķins'!$F$22="Jā",IFERROR(ROUND(O210/$M$174*$K$174,2),""),"")</f>
        <v/>
      </c>
      <c r="L210" s="31" t="str">
        <f>IF('Cenas aprēķins'!$G$22="Jā",IFERROR(ROUND(O210/$M$174*$L$174,2),""),"")</f>
        <v/>
      </c>
      <c r="M210" s="31" t="str">
        <f>IF('Cenas aprēķins'!$H$22="Jā",IFERROR(ROUND(H210/I210/12,2),""),"")</f>
        <v/>
      </c>
      <c r="N210" s="32" t="str">
        <f>IF('Cenas aprēķins'!$I$22="Jā",IFERROR(ROUND(O210/$M$174*$N$174,2),""),"")</f>
        <v/>
      </c>
      <c r="O210" s="225" t="str">
        <f t="shared" si="15"/>
        <v/>
      </c>
    </row>
    <row r="211" spans="1:15" ht="15.5" hidden="1" outlineLevel="2" x14ac:dyDescent="0.35">
      <c r="A211" s="41"/>
      <c r="B211" s="110">
        <v>35</v>
      </c>
      <c r="C211" s="184"/>
      <c r="D211" s="184"/>
      <c r="E211" s="220"/>
      <c r="F211" s="219"/>
      <c r="G211" s="184"/>
      <c r="H211" s="31">
        <f t="shared" si="14"/>
        <v>0</v>
      </c>
      <c r="I211" s="184"/>
      <c r="J211" s="31" t="str">
        <f>IF('Cenas aprēķins'!$E$22="Jā",IFERROR(ROUND(O211/$M$174*$J$174,2),""),"")</f>
        <v/>
      </c>
      <c r="K211" s="31" t="str">
        <f>IF('Cenas aprēķins'!$F$22="Jā",IFERROR(ROUND(O211/$M$174*$K$174,2),""),"")</f>
        <v/>
      </c>
      <c r="L211" s="31" t="str">
        <f>IF('Cenas aprēķins'!$G$22="Jā",IFERROR(ROUND(O211/$M$174*$L$174,2),""),"")</f>
        <v/>
      </c>
      <c r="M211" s="31" t="str">
        <f>IF('Cenas aprēķins'!$H$22="Jā",IFERROR(ROUND(H211/I211/12,2),""),"")</f>
        <v/>
      </c>
      <c r="N211" s="32" t="str">
        <f>IF('Cenas aprēķins'!$I$22="Jā",IFERROR(ROUND(O211/$M$174*$N$174,2),""),"")</f>
        <v/>
      </c>
      <c r="O211" s="225" t="str">
        <f t="shared" si="15"/>
        <v/>
      </c>
    </row>
    <row r="212" spans="1:15" ht="15.5" hidden="1" outlineLevel="2" x14ac:dyDescent="0.35">
      <c r="A212" s="41"/>
      <c r="B212" s="110">
        <v>36</v>
      </c>
      <c r="C212" s="184"/>
      <c r="D212" s="184"/>
      <c r="E212" s="220"/>
      <c r="F212" s="219"/>
      <c r="G212" s="184"/>
      <c r="H212" s="31">
        <f t="shared" si="14"/>
        <v>0</v>
      </c>
      <c r="I212" s="184"/>
      <c r="J212" s="31" t="str">
        <f>IF('Cenas aprēķins'!$E$22="Jā",IFERROR(ROUND(O212/$M$174*$J$174,2),""),"")</f>
        <v/>
      </c>
      <c r="K212" s="31" t="str">
        <f>IF('Cenas aprēķins'!$F$22="Jā",IFERROR(ROUND(O212/$M$174*$K$174,2),""),"")</f>
        <v/>
      </c>
      <c r="L212" s="31" t="str">
        <f>IF('Cenas aprēķins'!$G$22="Jā",IFERROR(ROUND(O212/$M$174*$L$174,2),""),"")</f>
        <v/>
      </c>
      <c r="M212" s="31" t="str">
        <f>IF('Cenas aprēķins'!$H$22="Jā",IFERROR(ROUND(H212/I212/12,2),""),"")</f>
        <v/>
      </c>
      <c r="N212" s="32" t="str">
        <f>IF('Cenas aprēķins'!$I$22="Jā",IFERROR(ROUND(O212/$M$174*$N$174,2),""),"")</f>
        <v/>
      </c>
      <c r="O212" s="225" t="str">
        <f t="shared" si="15"/>
        <v/>
      </c>
    </row>
    <row r="213" spans="1:15" ht="15.5" hidden="1" outlineLevel="2" x14ac:dyDescent="0.35">
      <c r="A213" s="41"/>
      <c r="B213" s="110">
        <v>37</v>
      </c>
      <c r="C213" s="184"/>
      <c r="D213" s="184"/>
      <c r="E213" s="220"/>
      <c r="F213" s="219"/>
      <c r="G213" s="184"/>
      <c r="H213" s="31">
        <f t="shared" si="14"/>
        <v>0</v>
      </c>
      <c r="I213" s="184"/>
      <c r="J213" s="31" t="str">
        <f>IF('Cenas aprēķins'!$E$22="Jā",IFERROR(ROUND(O213/$M$174*$J$174,2),""),"")</f>
        <v/>
      </c>
      <c r="K213" s="31" t="str">
        <f>IF('Cenas aprēķins'!$F$22="Jā",IFERROR(ROUND(O213/$M$174*$K$174,2),""),"")</f>
        <v/>
      </c>
      <c r="L213" s="31" t="str">
        <f>IF('Cenas aprēķins'!$G$22="Jā",IFERROR(ROUND(O213/$M$174*$L$174,2),""),"")</f>
        <v/>
      </c>
      <c r="M213" s="31" t="str">
        <f>IF('Cenas aprēķins'!$H$22="Jā",IFERROR(ROUND(H213/I213/12,2),""),"")</f>
        <v/>
      </c>
      <c r="N213" s="32" t="str">
        <f>IF('Cenas aprēķins'!$I$22="Jā",IFERROR(ROUND(O213/$M$174*$N$174,2),""),"")</f>
        <v/>
      </c>
      <c r="O213" s="225" t="str">
        <f t="shared" si="15"/>
        <v/>
      </c>
    </row>
    <row r="214" spans="1:15" ht="15.5" hidden="1" outlineLevel="2" x14ac:dyDescent="0.35">
      <c r="A214" s="41"/>
      <c r="B214" s="110">
        <v>38</v>
      </c>
      <c r="C214" s="184"/>
      <c r="D214" s="184"/>
      <c r="E214" s="220"/>
      <c r="F214" s="219"/>
      <c r="G214" s="184"/>
      <c r="H214" s="31">
        <f t="shared" si="14"/>
        <v>0</v>
      </c>
      <c r="I214" s="184"/>
      <c r="J214" s="31" t="str">
        <f>IF('Cenas aprēķins'!$E$22="Jā",IFERROR(ROUND(O214/$M$174*$J$174,2),""),"")</f>
        <v/>
      </c>
      <c r="K214" s="31" t="str">
        <f>IF('Cenas aprēķins'!$F$22="Jā",IFERROR(ROUND(O214/$M$174*$K$174,2),""),"")</f>
        <v/>
      </c>
      <c r="L214" s="31" t="str">
        <f>IF('Cenas aprēķins'!$G$22="Jā",IFERROR(ROUND(O214/$M$174*$L$174,2),""),"")</f>
        <v/>
      </c>
      <c r="M214" s="31" t="str">
        <f>IF('Cenas aprēķins'!$H$22="Jā",IFERROR(ROUND(H214/I214/12,2),""),"")</f>
        <v/>
      </c>
      <c r="N214" s="32" t="str">
        <f>IF('Cenas aprēķins'!$I$22="Jā",IFERROR(ROUND(O214/$M$174*$N$174,2),""),"")</f>
        <v/>
      </c>
      <c r="O214" s="225" t="str">
        <f t="shared" si="15"/>
        <v/>
      </c>
    </row>
    <row r="215" spans="1:15" ht="15.5" hidden="1" outlineLevel="2" x14ac:dyDescent="0.35">
      <c r="A215" s="41"/>
      <c r="B215" s="110">
        <v>39</v>
      </c>
      <c r="C215" s="184"/>
      <c r="D215" s="184"/>
      <c r="E215" s="220"/>
      <c r="F215" s="219"/>
      <c r="G215" s="184"/>
      <c r="H215" s="31">
        <f t="shared" si="14"/>
        <v>0</v>
      </c>
      <c r="I215" s="184"/>
      <c r="J215" s="31" t="str">
        <f>IF('Cenas aprēķins'!$E$22="Jā",IFERROR(ROUND(O215/$M$174*$J$174,2),""),"")</f>
        <v/>
      </c>
      <c r="K215" s="31" t="str">
        <f>IF('Cenas aprēķins'!$F$22="Jā",IFERROR(ROUND(O215/$M$174*$K$174,2),""),"")</f>
        <v/>
      </c>
      <c r="L215" s="31" t="str">
        <f>IF('Cenas aprēķins'!$G$22="Jā",IFERROR(ROUND(O215/$M$174*$L$174,2),""),"")</f>
        <v/>
      </c>
      <c r="M215" s="31" t="str">
        <f>IF('Cenas aprēķins'!$H$22="Jā",IFERROR(ROUND(H215/I215/12,2),""),"")</f>
        <v/>
      </c>
      <c r="N215" s="32" t="str">
        <f>IF('Cenas aprēķins'!$I$22="Jā",IFERROR(ROUND(O215/$M$174*$N$174,2),""),"")</f>
        <v/>
      </c>
      <c r="O215" s="225" t="str">
        <f t="shared" si="15"/>
        <v/>
      </c>
    </row>
    <row r="216" spans="1:15" ht="15.5" outlineLevel="1" collapsed="1" x14ac:dyDescent="0.35">
      <c r="A216" s="41"/>
      <c r="B216" s="110">
        <v>40</v>
      </c>
      <c r="C216" s="184"/>
      <c r="D216" s="184"/>
      <c r="E216" s="220"/>
      <c r="F216" s="219"/>
      <c r="G216" s="184"/>
      <c r="H216" s="31">
        <f t="shared" si="14"/>
        <v>0</v>
      </c>
      <c r="I216" s="184"/>
      <c r="J216" s="31" t="str">
        <f>IF('Cenas aprēķins'!$E$22="Jā",IFERROR(ROUND(O216/$M$174*$J$174,2),""),"")</f>
        <v/>
      </c>
      <c r="K216" s="31" t="str">
        <f>IF('Cenas aprēķins'!$F$22="Jā",IFERROR(ROUND(O216/$M$174*$K$174,2),""),"")</f>
        <v/>
      </c>
      <c r="L216" s="31" t="str">
        <f>IF('Cenas aprēķins'!$G$22="Jā",IFERROR(ROUND(O216/$M$174*$L$174,2),""),"")</f>
        <v/>
      </c>
      <c r="M216" s="31" t="str">
        <f>IF('Cenas aprēķins'!$H$22="Jā",IFERROR(ROUND(H216/I216/12,2),""),"")</f>
        <v/>
      </c>
      <c r="N216" s="32" t="str">
        <f>IF('Cenas aprēķins'!$I$22="Jā",IFERROR(ROUND(O216/$M$174*$N$174,2),""),"")</f>
        <v/>
      </c>
      <c r="O216" s="225" t="str">
        <f t="shared" si="15"/>
        <v/>
      </c>
    </row>
    <row r="217" spans="1:15" ht="15.5" hidden="1" outlineLevel="2" x14ac:dyDescent="0.35">
      <c r="A217" s="41"/>
      <c r="B217" s="110">
        <v>41</v>
      </c>
      <c r="C217" s="184"/>
      <c r="D217" s="184"/>
      <c r="E217" s="220"/>
      <c r="F217" s="219"/>
      <c r="G217" s="184"/>
      <c r="H217" s="31">
        <f t="shared" si="14"/>
        <v>0</v>
      </c>
      <c r="I217" s="184"/>
      <c r="J217" s="31" t="str">
        <f>IF('Cenas aprēķins'!$E$22="Jā",IFERROR(ROUND(O217/$M$174*$J$174,2),""),"")</f>
        <v/>
      </c>
      <c r="K217" s="31" t="str">
        <f>IF('Cenas aprēķins'!$F$22="Jā",IFERROR(ROUND(O217/$M$174*$K$174,2),""),"")</f>
        <v/>
      </c>
      <c r="L217" s="31" t="str">
        <f>IF('Cenas aprēķins'!$G$22="Jā",IFERROR(ROUND(O217/$M$174*$L$174,2),""),"")</f>
        <v/>
      </c>
      <c r="M217" s="31" t="str">
        <f>IF('Cenas aprēķins'!$H$22="Jā",IFERROR(ROUND(H217/I217/12,2),""),"")</f>
        <v/>
      </c>
      <c r="N217" s="32" t="str">
        <f>IF('Cenas aprēķins'!$I$22="Jā",IFERROR(ROUND(O217/$M$174*$N$174,2),""),"")</f>
        <v/>
      </c>
      <c r="O217" s="225" t="str">
        <f t="shared" si="15"/>
        <v/>
      </c>
    </row>
    <row r="218" spans="1:15" ht="15.5" hidden="1" outlineLevel="2" x14ac:dyDescent="0.35">
      <c r="A218" s="41"/>
      <c r="B218" s="110">
        <v>42</v>
      </c>
      <c r="C218" s="184"/>
      <c r="D218" s="184"/>
      <c r="E218" s="220"/>
      <c r="F218" s="219"/>
      <c r="G218" s="184"/>
      <c r="H218" s="31">
        <f t="shared" si="14"/>
        <v>0</v>
      </c>
      <c r="I218" s="184"/>
      <c r="J218" s="31" t="str">
        <f>IF('Cenas aprēķins'!$E$22="Jā",IFERROR(ROUND(O218/$M$174*$J$174,2),""),"")</f>
        <v/>
      </c>
      <c r="K218" s="31" t="str">
        <f>IF('Cenas aprēķins'!$F$22="Jā",IFERROR(ROUND(O218/$M$174*$K$174,2),""),"")</f>
        <v/>
      </c>
      <c r="L218" s="31" t="str">
        <f>IF('Cenas aprēķins'!$G$22="Jā",IFERROR(ROUND(O218/$M$174*$L$174,2),""),"")</f>
        <v/>
      </c>
      <c r="M218" s="31" t="str">
        <f>IF('Cenas aprēķins'!$H$22="Jā",IFERROR(ROUND(H218/I218/12,2),""),"")</f>
        <v/>
      </c>
      <c r="N218" s="32" t="str">
        <f>IF('Cenas aprēķins'!$I$22="Jā",IFERROR(ROUND(O218/$M$174*$N$174,2),""),"")</f>
        <v/>
      </c>
      <c r="O218" s="225" t="str">
        <f t="shared" si="15"/>
        <v/>
      </c>
    </row>
    <row r="219" spans="1:15" ht="15.5" hidden="1" outlineLevel="2" x14ac:dyDescent="0.35">
      <c r="A219" s="41"/>
      <c r="B219" s="110">
        <v>43</v>
      </c>
      <c r="C219" s="184"/>
      <c r="D219" s="184"/>
      <c r="E219" s="220"/>
      <c r="F219" s="219"/>
      <c r="G219" s="184"/>
      <c r="H219" s="31">
        <f t="shared" si="14"/>
        <v>0</v>
      </c>
      <c r="I219" s="184"/>
      <c r="J219" s="31" t="str">
        <f>IF('Cenas aprēķins'!$E$22="Jā",IFERROR(ROUND(O219/$M$174*$J$174,2),""),"")</f>
        <v/>
      </c>
      <c r="K219" s="31" t="str">
        <f>IF('Cenas aprēķins'!$F$22="Jā",IFERROR(ROUND(O219/$M$174*$K$174,2),""),"")</f>
        <v/>
      </c>
      <c r="L219" s="31" t="str">
        <f>IF('Cenas aprēķins'!$G$22="Jā",IFERROR(ROUND(O219/$M$174*$L$174,2),""),"")</f>
        <v/>
      </c>
      <c r="M219" s="31" t="str">
        <f>IF('Cenas aprēķins'!$H$22="Jā",IFERROR(ROUND(H219/I219/12,2),""),"")</f>
        <v/>
      </c>
      <c r="N219" s="32" t="str">
        <f>IF('Cenas aprēķins'!$I$22="Jā",IFERROR(ROUND(O219/$M$174*$N$174,2),""),"")</f>
        <v/>
      </c>
      <c r="O219" s="225" t="str">
        <f t="shared" si="15"/>
        <v/>
      </c>
    </row>
    <row r="220" spans="1:15" ht="15.5" hidden="1" outlineLevel="2" x14ac:dyDescent="0.35">
      <c r="A220" s="41"/>
      <c r="B220" s="110">
        <v>44</v>
      </c>
      <c r="C220" s="184"/>
      <c r="D220" s="184"/>
      <c r="E220" s="220"/>
      <c r="F220" s="219"/>
      <c r="G220" s="184"/>
      <c r="H220" s="31">
        <f t="shared" si="14"/>
        <v>0</v>
      </c>
      <c r="I220" s="184"/>
      <c r="J220" s="31" t="str">
        <f>IF('Cenas aprēķins'!$E$22="Jā",IFERROR(ROUND(O220/$M$174*$J$174,2),""),"")</f>
        <v/>
      </c>
      <c r="K220" s="31" t="str">
        <f>IF('Cenas aprēķins'!$F$22="Jā",IFERROR(ROUND(O220/$M$174*$K$174,2),""),"")</f>
        <v/>
      </c>
      <c r="L220" s="31" t="str">
        <f>IF('Cenas aprēķins'!$G$22="Jā",IFERROR(ROUND(O220/$M$174*$L$174,2),""),"")</f>
        <v/>
      </c>
      <c r="M220" s="31" t="str">
        <f>IF('Cenas aprēķins'!$H$22="Jā",IFERROR(ROUND(H220/I220/12,2),""),"")</f>
        <v/>
      </c>
      <c r="N220" s="32" t="str">
        <f>IF('Cenas aprēķins'!$I$22="Jā",IFERROR(ROUND(O220/$M$174*$N$174,2),""),"")</f>
        <v/>
      </c>
      <c r="O220" s="225" t="str">
        <f t="shared" si="15"/>
        <v/>
      </c>
    </row>
    <row r="221" spans="1:15" ht="15.5" hidden="1" outlineLevel="2" x14ac:dyDescent="0.35">
      <c r="A221" s="41"/>
      <c r="B221" s="110">
        <v>45</v>
      </c>
      <c r="C221" s="184"/>
      <c r="D221" s="184"/>
      <c r="E221" s="220"/>
      <c r="F221" s="219"/>
      <c r="G221" s="184"/>
      <c r="H221" s="31">
        <f t="shared" si="14"/>
        <v>0</v>
      </c>
      <c r="I221" s="184"/>
      <c r="J221" s="31" t="str">
        <f>IF('Cenas aprēķins'!$E$22="Jā",IFERROR(ROUND(O221/$M$174*$J$174,2),""),"")</f>
        <v/>
      </c>
      <c r="K221" s="31" t="str">
        <f>IF('Cenas aprēķins'!$F$22="Jā",IFERROR(ROUND(O221/$M$174*$K$174,2),""),"")</f>
        <v/>
      </c>
      <c r="L221" s="31" t="str">
        <f>IF('Cenas aprēķins'!$G$22="Jā",IFERROR(ROUND(O221/$M$174*$L$174,2),""),"")</f>
        <v/>
      </c>
      <c r="M221" s="31" t="str">
        <f>IF('Cenas aprēķins'!$H$22="Jā",IFERROR(ROUND(H221/I221/12,2),""),"")</f>
        <v/>
      </c>
      <c r="N221" s="32" t="str">
        <f>IF('Cenas aprēķins'!$I$22="Jā",IFERROR(ROUND(O221/$M$174*$N$174,2),""),"")</f>
        <v/>
      </c>
      <c r="O221" s="225" t="str">
        <f t="shared" si="15"/>
        <v/>
      </c>
    </row>
    <row r="222" spans="1:15" ht="15.5" hidden="1" outlineLevel="2" x14ac:dyDescent="0.35">
      <c r="A222" s="41"/>
      <c r="B222" s="110">
        <v>46</v>
      </c>
      <c r="C222" s="184"/>
      <c r="D222" s="184"/>
      <c r="E222" s="220"/>
      <c r="F222" s="219"/>
      <c r="G222" s="184"/>
      <c r="H222" s="31">
        <f t="shared" si="14"/>
        <v>0</v>
      </c>
      <c r="I222" s="184"/>
      <c r="J222" s="31" t="str">
        <f>IF('Cenas aprēķins'!$E$22="Jā",IFERROR(ROUND(O222/$M$174*$J$174,2),""),"")</f>
        <v/>
      </c>
      <c r="K222" s="31" t="str">
        <f>IF('Cenas aprēķins'!$F$22="Jā",IFERROR(ROUND(O222/$M$174*$K$174,2),""),"")</f>
        <v/>
      </c>
      <c r="L222" s="31" t="str">
        <f>IF('Cenas aprēķins'!$G$22="Jā",IFERROR(ROUND(O222/$M$174*$L$174,2),""),"")</f>
        <v/>
      </c>
      <c r="M222" s="31" t="str">
        <f>IF('Cenas aprēķins'!$H$22="Jā",IFERROR(ROUND(H222/I222/12,2),""),"")</f>
        <v/>
      </c>
      <c r="N222" s="32" t="str">
        <f>IF('Cenas aprēķins'!$I$22="Jā",IFERROR(ROUND(O222/$M$174*$N$174,2),""),"")</f>
        <v/>
      </c>
      <c r="O222" s="225" t="str">
        <f t="shared" si="15"/>
        <v/>
      </c>
    </row>
    <row r="223" spans="1:15" ht="15.5" hidden="1" outlineLevel="2" x14ac:dyDescent="0.35">
      <c r="A223" s="41"/>
      <c r="B223" s="110">
        <v>47</v>
      </c>
      <c r="C223" s="184"/>
      <c r="D223" s="184"/>
      <c r="E223" s="220"/>
      <c r="F223" s="219"/>
      <c r="G223" s="184"/>
      <c r="H223" s="31">
        <f t="shared" si="14"/>
        <v>0</v>
      </c>
      <c r="I223" s="184"/>
      <c r="J223" s="31" t="str">
        <f>IF('Cenas aprēķins'!$E$22="Jā",IFERROR(ROUND(O223/$M$174*$J$174,2),""),"")</f>
        <v/>
      </c>
      <c r="K223" s="31" t="str">
        <f>IF('Cenas aprēķins'!$F$22="Jā",IFERROR(ROUND(O223/$M$174*$K$174,2),""),"")</f>
        <v/>
      </c>
      <c r="L223" s="31" t="str">
        <f>IF('Cenas aprēķins'!$G$22="Jā",IFERROR(ROUND(O223/$M$174*$L$174,2),""),"")</f>
        <v/>
      </c>
      <c r="M223" s="31" t="str">
        <f>IF('Cenas aprēķins'!$H$22="Jā",IFERROR(ROUND(H223/I223/12,2),""),"")</f>
        <v/>
      </c>
      <c r="N223" s="32" t="str">
        <f>IF('Cenas aprēķins'!$I$22="Jā",IFERROR(ROUND(O223/$M$174*$N$174,2),""),"")</f>
        <v/>
      </c>
      <c r="O223" s="225" t="str">
        <f t="shared" si="15"/>
        <v/>
      </c>
    </row>
    <row r="224" spans="1:15" ht="15.5" hidden="1" outlineLevel="2" x14ac:dyDescent="0.35">
      <c r="A224" s="41"/>
      <c r="B224" s="110">
        <v>48</v>
      </c>
      <c r="C224" s="184"/>
      <c r="D224" s="184"/>
      <c r="E224" s="220"/>
      <c r="F224" s="219"/>
      <c r="G224" s="184"/>
      <c r="H224" s="31">
        <f t="shared" si="14"/>
        <v>0</v>
      </c>
      <c r="I224" s="184"/>
      <c r="J224" s="31" t="str">
        <f>IF('Cenas aprēķins'!$E$22="Jā",IFERROR(ROUND(O224/$M$174*$J$174,2),""),"")</f>
        <v/>
      </c>
      <c r="K224" s="31" t="str">
        <f>IF('Cenas aprēķins'!$F$22="Jā",IFERROR(ROUND(O224/$M$174*$K$174,2),""),"")</f>
        <v/>
      </c>
      <c r="L224" s="31" t="str">
        <f>IF('Cenas aprēķins'!$G$22="Jā",IFERROR(ROUND(O224/$M$174*$L$174,2),""),"")</f>
        <v/>
      </c>
      <c r="M224" s="31" t="str">
        <f>IF('Cenas aprēķins'!$H$22="Jā",IFERROR(ROUND(H224/I224/12,2),""),"")</f>
        <v/>
      </c>
      <c r="N224" s="32" t="str">
        <f>IF('Cenas aprēķins'!$I$22="Jā",IFERROR(ROUND(O224/$M$174*$N$174,2),""),"")</f>
        <v/>
      </c>
      <c r="O224" s="225" t="str">
        <f t="shared" si="15"/>
        <v/>
      </c>
    </row>
    <row r="225" spans="1:15" ht="15.5" hidden="1" outlineLevel="2" x14ac:dyDescent="0.35">
      <c r="A225" s="41"/>
      <c r="B225" s="110">
        <v>49</v>
      </c>
      <c r="C225" s="184"/>
      <c r="D225" s="184"/>
      <c r="E225" s="220"/>
      <c r="F225" s="219"/>
      <c r="G225" s="184"/>
      <c r="H225" s="31">
        <f t="shared" si="14"/>
        <v>0</v>
      </c>
      <c r="I225" s="184"/>
      <c r="J225" s="31" t="str">
        <f>IF('Cenas aprēķins'!$E$22="Jā",IFERROR(ROUND(O225/$M$174*$J$174,2),""),"")</f>
        <v/>
      </c>
      <c r="K225" s="31" t="str">
        <f>IF('Cenas aprēķins'!$F$22="Jā",IFERROR(ROUND(O225/$M$174*$K$174,2),""),"")</f>
        <v/>
      </c>
      <c r="L225" s="31" t="str">
        <f>IF('Cenas aprēķins'!$G$22="Jā",IFERROR(ROUND(O225/$M$174*$L$174,2),""),"")</f>
        <v/>
      </c>
      <c r="M225" s="31" t="str">
        <f>IF('Cenas aprēķins'!$H$22="Jā",IFERROR(ROUND(H225/I225/12,2),""),"")</f>
        <v/>
      </c>
      <c r="N225" s="32" t="str">
        <f>IF('Cenas aprēķins'!$I$22="Jā",IFERROR(ROUND(O225/$M$174*$N$174,2),""),"")</f>
        <v/>
      </c>
      <c r="O225" s="225" t="str">
        <f t="shared" si="15"/>
        <v/>
      </c>
    </row>
    <row r="226" spans="1:15" ht="15.5" outlineLevel="1" collapsed="1" x14ac:dyDescent="0.35">
      <c r="A226" s="41"/>
      <c r="B226" s="110">
        <v>50</v>
      </c>
      <c r="C226" s="184"/>
      <c r="D226" s="184"/>
      <c r="E226" s="220"/>
      <c r="F226" s="219"/>
      <c r="G226" s="184"/>
      <c r="H226" s="31">
        <f t="shared" si="14"/>
        <v>0</v>
      </c>
      <c r="I226" s="184"/>
      <c r="J226" s="31" t="str">
        <f>IF('Cenas aprēķins'!$E$22="Jā",IFERROR(ROUND(O226/$M$174*$J$174,2),""),"")</f>
        <v/>
      </c>
      <c r="K226" s="31" t="str">
        <f>IF('Cenas aprēķins'!$F$22="Jā",IFERROR(ROUND(O226/$M$174*$K$174,2),""),"")</f>
        <v/>
      </c>
      <c r="L226" s="31" t="str">
        <f>IF('Cenas aprēķins'!$G$22="Jā",IFERROR(ROUND(O226/$M$174*$L$174,2),""),"")</f>
        <v/>
      </c>
      <c r="M226" s="31" t="str">
        <f>IF('Cenas aprēķins'!$H$22="Jā",IFERROR(ROUND(H226/I226/12,2),""),"")</f>
        <v/>
      </c>
      <c r="N226" s="32" t="str">
        <f>IF('Cenas aprēķins'!$I$22="Jā",IFERROR(ROUND(O226/$M$174*$N$174,2),""),"")</f>
        <v/>
      </c>
      <c r="O226" s="225" t="str">
        <f t="shared" si="15"/>
        <v/>
      </c>
    </row>
    <row r="227" spans="1:15" ht="15.5" hidden="1" outlineLevel="2" x14ac:dyDescent="0.35">
      <c r="A227" s="41"/>
      <c r="B227" s="110">
        <v>51</v>
      </c>
      <c r="C227" s="184"/>
      <c r="D227" s="184"/>
      <c r="E227" s="220"/>
      <c r="F227" s="219"/>
      <c r="G227" s="184"/>
      <c r="H227" s="31">
        <f t="shared" si="14"/>
        <v>0</v>
      </c>
      <c r="I227" s="184"/>
      <c r="J227" s="31" t="str">
        <f>IF('Cenas aprēķins'!$E$22="Jā",IFERROR(ROUND(O227/$M$174*$J$174,2),""),"")</f>
        <v/>
      </c>
      <c r="K227" s="31" t="str">
        <f>IF('Cenas aprēķins'!$F$22="Jā",IFERROR(ROUND(O227/$M$174*$K$174,2),""),"")</f>
        <v/>
      </c>
      <c r="L227" s="31" t="str">
        <f>IF('Cenas aprēķins'!$G$22="Jā",IFERROR(ROUND(O227/$M$174*$L$174,2),""),"")</f>
        <v/>
      </c>
      <c r="M227" s="31" t="str">
        <f>IF('Cenas aprēķins'!$H$22="Jā",IFERROR(ROUND(H227/I227/12,2),""),"")</f>
        <v/>
      </c>
      <c r="N227" s="32" t="str">
        <f>IF('Cenas aprēķins'!$I$22="Jā",IFERROR(ROUND(O227/$M$174*$N$174,2),""),"")</f>
        <v/>
      </c>
      <c r="O227" s="225" t="str">
        <f t="shared" si="15"/>
        <v/>
      </c>
    </row>
    <row r="228" spans="1:15" ht="15.5" hidden="1" outlineLevel="2" x14ac:dyDescent="0.35">
      <c r="A228" s="41"/>
      <c r="B228" s="110">
        <v>52</v>
      </c>
      <c r="C228" s="184"/>
      <c r="D228" s="184"/>
      <c r="E228" s="220"/>
      <c r="F228" s="219"/>
      <c r="G228" s="184"/>
      <c r="H228" s="31">
        <f t="shared" si="14"/>
        <v>0</v>
      </c>
      <c r="I228" s="184"/>
      <c r="J228" s="31" t="str">
        <f>IF('Cenas aprēķins'!$E$22="Jā",IFERROR(ROUND(O228/$M$174*$J$174,2),""),"")</f>
        <v/>
      </c>
      <c r="K228" s="31" t="str">
        <f>IF('Cenas aprēķins'!$F$22="Jā",IFERROR(ROUND(O228/$M$174*$K$174,2),""),"")</f>
        <v/>
      </c>
      <c r="L228" s="31" t="str">
        <f>IF('Cenas aprēķins'!$G$22="Jā",IFERROR(ROUND(O228/$M$174*$L$174,2),""),"")</f>
        <v/>
      </c>
      <c r="M228" s="31" t="str">
        <f>IF('Cenas aprēķins'!$H$22="Jā",IFERROR(ROUND(H228/I228/12,2),""),"")</f>
        <v/>
      </c>
      <c r="N228" s="32" t="str">
        <f>IF('Cenas aprēķins'!$I$22="Jā",IFERROR(ROUND(O228/$M$174*$N$174,2),""),"")</f>
        <v/>
      </c>
      <c r="O228" s="225" t="str">
        <f t="shared" si="15"/>
        <v/>
      </c>
    </row>
    <row r="229" spans="1:15" ht="15.5" hidden="1" outlineLevel="2" x14ac:dyDescent="0.35">
      <c r="A229" s="41"/>
      <c r="B229" s="110">
        <v>53</v>
      </c>
      <c r="C229" s="184"/>
      <c r="D229" s="184"/>
      <c r="E229" s="220"/>
      <c r="F229" s="219"/>
      <c r="G229" s="184"/>
      <c r="H229" s="31">
        <f t="shared" si="14"/>
        <v>0</v>
      </c>
      <c r="I229" s="184"/>
      <c r="J229" s="31" t="str">
        <f>IF('Cenas aprēķins'!$E$22="Jā",IFERROR(ROUND(O229/$M$174*$J$174,2),""),"")</f>
        <v/>
      </c>
      <c r="K229" s="31" t="str">
        <f>IF('Cenas aprēķins'!$F$22="Jā",IFERROR(ROUND(O229/$M$174*$K$174,2),""),"")</f>
        <v/>
      </c>
      <c r="L229" s="31" t="str">
        <f>IF('Cenas aprēķins'!$G$22="Jā",IFERROR(ROUND(O229/$M$174*$L$174,2),""),"")</f>
        <v/>
      </c>
      <c r="M229" s="31" t="str">
        <f>IF('Cenas aprēķins'!$H$22="Jā",IFERROR(ROUND(H229/I229/12,2),""),"")</f>
        <v/>
      </c>
      <c r="N229" s="32" t="str">
        <f>IF('Cenas aprēķins'!$I$22="Jā",IFERROR(ROUND(O229/$M$174*$N$174,2),""),"")</f>
        <v/>
      </c>
      <c r="O229" s="225" t="str">
        <f t="shared" si="15"/>
        <v/>
      </c>
    </row>
    <row r="230" spans="1:15" ht="15.5" hidden="1" outlineLevel="2" x14ac:dyDescent="0.35">
      <c r="A230" s="41"/>
      <c r="B230" s="110">
        <v>54</v>
      </c>
      <c r="C230" s="184"/>
      <c r="D230" s="184"/>
      <c r="E230" s="220"/>
      <c r="F230" s="219"/>
      <c r="G230" s="184"/>
      <c r="H230" s="31">
        <f t="shared" si="14"/>
        <v>0</v>
      </c>
      <c r="I230" s="184"/>
      <c r="J230" s="31" t="str">
        <f>IF('Cenas aprēķins'!$E$22="Jā",IFERROR(ROUND(O230/$M$174*$J$174,2),""),"")</f>
        <v/>
      </c>
      <c r="K230" s="31" t="str">
        <f>IF('Cenas aprēķins'!$F$22="Jā",IFERROR(ROUND(O230/$M$174*$K$174,2),""),"")</f>
        <v/>
      </c>
      <c r="L230" s="31" t="str">
        <f>IF('Cenas aprēķins'!$G$22="Jā",IFERROR(ROUND(O230/$M$174*$L$174,2),""),"")</f>
        <v/>
      </c>
      <c r="M230" s="31" t="str">
        <f>IF('Cenas aprēķins'!$H$22="Jā",IFERROR(ROUND(H230/I230/12,2),""),"")</f>
        <v/>
      </c>
      <c r="N230" s="32" t="str">
        <f>IF('Cenas aprēķins'!$I$22="Jā",IFERROR(ROUND(O230/$M$174*$N$174,2),""),"")</f>
        <v/>
      </c>
      <c r="O230" s="225" t="str">
        <f t="shared" si="15"/>
        <v/>
      </c>
    </row>
    <row r="231" spans="1:15" ht="15.5" hidden="1" outlineLevel="2" x14ac:dyDescent="0.35">
      <c r="A231" s="41"/>
      <c r="B231" s="110">
        <v>55</v>
      </c>
      <c r="C231" s="184"/>
      <c r="D231" s="184"/>
      <c r="E231" s="220"/>
      <c r="F231" s="219"/>
      <c r="G231" s="184"/>
      <c r="H231" s="31">
        <f t="shared" si="14"/>
        <v>0</v>
      </c>
      <c r="I231" s="184"/>
      <c r="J231" s="31" t="str">
        <f>IF('Cenas aprēķins'!$E$22="Jā",IFERROR(ROUND(O231/$M$174*$J$174,2),""),"")</f>
        <v/>
      </c>
      <c r="K231" s="31" t="str">
        <f>IF('Cenas aprēķins'!$F$22="Jā",IFERROR(ROUND(O231/$M$174*$K$174,2),""),"")</f>
        <v/>
      </c>
      <c r="L231" s="31" t="str">
        <f>IF('Cenas aprēķins'!$G$22="Jā",IFERROR(ROUND(O231/$M$174*$L$174,2),""),"")</f>
        <v/>
      </c>
      <c r="M231" s="31" t="str">
        <f>IF('Cenas aprēķins'!$H$22="Jā",IFERROR(ROUND(H231/I231/12,2),""),"")</f>
        <v/>
      </c>
      <c r="N231" s="32" t="str">
        <f>IF('Cenas aprēķins'!$I$22="Jā",IFERROR(ROUND(O231/$M$174*$N$174,2),""),"")</f>
        <v/>
      </c>
      <c r="O231" s="225" t="str">
        <f t="shared" si="15"/>
        <v/>
      </c>
    </row>
    <row r="232" spans="1:15" ht="15.5" hidden="1" outlineLevel="2" x14ac:dyDescent="0.35">
      <c r="A232" s="41"/>
      <c r="B232" s="110">
        <v>56</v>
      </c>
      <c r="C232" s="184"/>
      <c r="D232" s="184"/>
      <c r="E232" s="220"/>
      <c r="F232" s="219"/>
      <c r="G232" s="184"/>
      <c r="H232" s="31">
        <f t="shared" si="14"/>
        <v>0</v>
      </c>
      <c r="I232" s="184"/>
      <c r="J232" s="31" t="str">
        <f>IF('Cenas aprēķins'!$E$22="Jā",IFERROR(ROUND(O232/$M$174*$J$174,2),""),"")</f>
        <v/>
      </c>
      <c r="K232" s="31" t="str">
        <f>IF('Cenas aprēķins'!$F$22="Jā",IFERROR(ROUND(O232/$M$174*$K$174,2),""),"")</f>
        <v/>
      </c>
      <c r="L232" s="31" t="str">
        <f>IF('Cenas aprēķins'!$G$22="Jā",IFERROR(ROUND(O232/$M$174*$L$174,2),""),"")</f>
        <v/>
      </c>
      <c r="M232" s="31" t="str">
        <f>IF('Cenas aprēķins'!$H$22="Jā",IFERROR(ROUND(H232/I232/12,2),""),"")</f>
        <v/>
      </c>
      <c r="N232" s="32" t="str">
        <f>IF('Cenas aprēķins'!$I$22="Jā",IFERROR(ROUND(O232/$M$174*$N$174,2),""),"")</f>
        <v/>
      </c>
      <c r="O232" s="225" t="str">
        <f t="shared" si="15"/>
        <v/>
      </c>
    </row>
    <row r="233" spans="1:15" ht="15.5" hidden="1" outlineLevel="2" x14ac:dyDescent="0.35">
      <c r="A233" s="41"/>
      <c r="B233" s="110">
        <v>57</v>
      </c>
      <c r="C233" s="184"/>
      <c r="D233" s="184"/>
      <c r="E233" s="220"/>
      <c r="F233" s="219"/>
      <c r="G233" s="184"/>
      <c r="H233" s="31">
        <f t="shared" si="14"/>
        <v>0</v>
      </c>
      <c r="I233" s="184"/>
      <c r="J233" s="31" t="str">
        <f>IF('Cenas aprēķins'!$E$22="Jā",IFERROR(ROUND(O233/$M$174*$J$174,2),""),"")</f>
        <v/>
      </c>
      <c r="K233" s="31" t="str">
        <f>IF('Cenas aprēķins'!$F$22="Jā",IFERROR(ROUND(O233/$M$174*$K$174,2),""),"")</f>
        <v/>
      </c>
      <c r="L233" s="31" t="str">
        <f>IF('Cenas aprēķins'!$G$22="Jā",IFERROR(ROUND(O233/$M$174*$L$174,2),""),"")</f>
        <v/>
      </c>
      <c r="M233" s="31" t="str">
        <f>IF('Cenas aprēķins'!$H$22="Jā",IFERROR(ROUND(H233/I233/12,2),""),"")</f>
        <v/>
      </c>
      <c r="N233" s="32" t="str">
        <f>IF('Cenas aprēķins'!$I$22="Jā",IFERROR(ROUND(O233/$M$174*$N$174,2),""),"")</f>
        <v/>
      </c>
      <c r="O233" s="225" t="str">
        <f t="shared" si="15"/>
        <v/>
      </c>
    </row>
    <row r="234" spans="1:15" ht="15.5" hidden="1" outlineLevel="2" x14ac:dyDescent="0.35">
      <c r="A234" s="41"/>
      <c r="B234" s="110">
        <v>58</v>
      </c>
      <c r="C234" s="184"/>
      <c r="D234" s="184"/>
      <c r="E234" s="220"/>
      <c r="F234" s="219"/>
      <c r="G234" s="184"/>
      <c r="H234" s="31">
        <f t="shared" si="14"/>
        <v>0</v>
      </c>
      <c r="I234" s="184"/>
      <c r="J234" s="31" t="str">
        <f>IF('Cenas aprēķins'!$E$22="Jā",IFERROR(ROUND(O234/$M$174*$J$174,2),""),"")</f>
        <v/>
      </c>
      <c r="K234" s="31" t="str">
        <f>IF('Cenas aprēķins'!$F$22="Jā",IFERROR(ROUND(O234/$M$174*$K$174,2),""),"")</f>
        <v/>
      </c>
      <c r="L234" s="31" t="str">
        <f>IF('Cenas aprēķins'!$G$22="Jā",IFERROR(ROUND(O234/$M$174*$L$174,2),""),"")</f>
        <v/>
      </c>
      <c r="M234" s="31" t="str">
        <f>IF('Cenas aprēķins'!$H$22="Jā",IFERROR(ROUND(H234/I234/12,2),""),"")</f>
        <v/>
      </c>
      <c r="N234" s="32" t="str">
        <f>IF('Cenas aprēķins'!$I$22="Jā",IFERROR(ROUND(O234/$M$174*$N$174,2),""),"")</f>
        <v/>
      </c>
      <c r="O234" s="225" t="str">
        <f t="shared" si="15"/>
        <v/>
      </c>
    </row>
    <row r="235" spans="1:15" ht="15.5" hidden="1" outlineLevel="2" x14ac:dyDescent="0.35">
      <c r="A235" s="41"/>
      <c r="B235" s="110">
        <v>59</v>
      </c>
      <c r="C235" s="184"/>
      <c r="D235" s="184"/>
      <c r="E235" s="220"/>
      <c r="F235" s="219"/>
      <c r="G235" s="184"/>
      <c r="H235" s="31">
        <f t="shared" si="14"/>
        <v>0</v>
      </c>
      <c r="I235" s="184"/>
      <c r="J235" s="31" t="str">
        <f>IF('Cenas aprēķins'!$E$22="Jā",IFERROR(ROUND(O235/$M$174*$J$174,2),""),"")</f>
        <v/>
      </c>
      <c r="K235" s="31" t="str">
        <f>IF('Cenas aprēķins'!$F$22="Jā",IFERROR(ROUND(O235/$M$174*$K$174,2),""),"")</f>
        <v/>
      </c>
      <c r="L235" s="31" t="str">
        <f>IF('Cenas aprēķins'!$G$22="Jā",IFERROR(ROUND(O235/$M$174*$L$174,2),""),"")</f>
        <v/>
      </c>
      <c r="M235" s="31" t="str">
        <f>IF('Cenas aprēķins'!$H$22="Jā",IFERROR(ROUND(H235/I235/12,2),""),"")</f>
        <v/>
      </c>
      <c r="N235" s="32" t="str">
        <f>IF('Cenas aprēķins'!$I$22="Jā",IFERROR(ROUND(O235/$M$174*$N$174,2),""),"")</f>
        <v/>
      </c>
      <c r="O235" s="225" t="str">
        <f t="shared" si="15"/>
        <v/>
      </c>
    </row>
    <row r="236" spans="1:15" ht="15.5" outlineLevel="1" collapsed="1" x14ac:dyDescent="0.35">
      <c r="A236" s="41"/>
      <c r="B236" s="110">
        <v>60</v>
      </c>
      <c r="C236" s="184"/>
      <c r="D236" s="184"/>
      <c r="E236" s="220"/>
      <c r="F236" s="219"/>
      <c r="G236" s="184"/>
      <c r="H236" s="31">
        <f t="shared" si="14"/>
        <v>0</v>
      </c>
      <c r="I236" s="184"/>
      <c r="J236" s="31" t="str">
        <f>IF('Cenas aprēķins'!$E$22="Jā",IFERROR(ROUND(O236/$M$174*$J$174,2),""),"")</f>
        <v/>
      </c>
      <c r="K236" s="31" t="str">
        <f>IF('Cenas aprēķins'!$F$22="Jā",IFERROR(ROUND(O236/$M$174*$K$174,2),""),"")</f>
        <v/>
      </c>
      <c r="L236" s="31" t="str">
        <f>IF('Cenas aprēķins'!$G$22="Jā",IFERROR(ROUND(O236/$M$174*$L$174,2),""),"")</f>
        <v/>
      </c>
      <c r="M236" s="31" t="str">
        <f>IF('Cenas aprēķins'!$H$22="Jā",IFERROR(ROUND(H236/I236/12,2),""),"")</f>
        <v/>
      </c>
      <c r="N236" s="32" t="str">
        <f>IF('Cenas aprēķins'!$I$22="Jā",IFERROR(ROUND(O236/$M$174*$N$174,2),""),"")</f>
        <v/>
      </c>
      <c r="O236" s="225" t="str">
        <f t="shared" si="15"/>
        <v/>
      </c>
    </row>
    <row r="237" spans="1:15" ht="15.5" hidden="1" outlineLevel="2" x14ac:dyDescent="0.35">
      <c r="A237" s="41"/>
      <c r="B237" s="110">
        <v>61</v>
      </c>
      <c r="C237" s="184"/>
      <c r="D237" s="184"/>
      <c r="E237" s="220"/>
      <c r="F237" s="219"/>
      <c r="G237" s="184"/>
      <c r="H237" s="31">
        <f t="shared" si="14"/>
        <v>0</v>
      </c>
      <c r="I237" s="184"/>
      <c r="J237" s="31" t="str">
        <f>IF('Cenas aprēķins'!$E$22="Jā",IFERROR(ROUND(O237/$M$174*$J$174,2),""),"")</f>
        <v/>
      </c>
      <c r="K237" s="31" t="str">
        <f>IF('Cenas aprēķins'!$F$22="Jā",IFERROR(ROUND(O237/$M$174*$K$174,2),""),"")</f>
        <v/>
      </c>
      <c r="L237" s="31" t="str">
        <f>IF('Cenas aprēķins'!$G$22="Jā",IFERROR(ROUND(O237/$M$174*$L$174,2),""),"")</f>
        <v/>
      </c>
      <c r="M237" s="31" t="str">
        <f>IF('Cenas aprēķins'!$H$22="Jā",IFERROR(ROUND(H237/I237/12,2),""),"")</f>
        <v/>
      </c>
      <c r="N237" s="32" t="str">
        <f>IF('Cenas aprēķins'!$I$22="Jā",IFERROR(ROUND(O237/$M$174*$N$174,2),""),"")</f>
        <v/>
      </c>
      <c r="O237" s="225" t="str">
        <f t="shared" si="15"/>
        <v/>
      </c>
    </row>
    <row r="238" spans="1:15" ht="15.5" hidden="1" outlineLevel="2" x14ac:dyDescent="0.35">
      <c r="A238" s="41"/>
      <c r="B238" s="110">
        <v>62</v>
      </c>
      <c r="C238" s="184"/>
      <c r="D238" s="184"/>
      <c r="E238" s="220"/>
      <c r="F238" s="219"/>
      <c r="G238" s="184"/>
      <c r="H238" s="31">
        <f t="shared" si="14"/>
        <v>0</v>
      </c>
      <c r="I238" s="184"/>
      <c r="J238" s="31" t="str">
        <f>IF('Cenas aprēķins'!$E$22="Jā",IFERROR(ROUND(O238/$M$174*$J$174,2),""),"")</f>
        <v/>
      </c>
      <c r="K238" s="31" t="str">
        <f>IF('Cenas aprēķins'!$F$22="Jā",IFERROR(ROUND(O238/$M$174*$K$174,2),""),"")</f>
        <v/>
      </c>
      <c r="L238" s="31" t="str">
        <f>IF('Cenas aprēķins'!$G$22="Jā",IFERROR(ROUND(O238/$M$174*$L$174,2),""),"")</f>
        <v/>
      </c>
      <c r="M238" s="31" t="str">
        <f>IF('Cenas aprēķins'!$H$22="Jā",IFERROR(ROUND(H238/I238/12,2),""),"")</f>
        <v/>
      </c>
      <c r="N238" s="32" t="str">
        <f>IF('Cenas aprēķins'!$I$22="Jā",IFERROR(ROUND(O238/$M$174*$N$174,2),""),"")</f>
        <v/>
      </c>
      <c r="O238" s="225" t="str">
        <f t="shared" si="15"/>
        <v/>
      </c>
    </row>
    <row r="239" spans="1:15" ht="15.5" hidden="1" outlineLevel="2" x14ac:dyDescent="0.35">
      <c r="A239" s="41"/>
      <c r="B239" s="110">
        <v>63</v>
      </c>
      <c r="C239" s="184"/>
      <c r="D239" s="184"/>
      <c r="E239" s="220"/>
      <c r="F239" s="219"/>
      <c r="G239" s="184"/>
      <c r="H239" s="31">
        <f t="shared" si="14"/>
        <v>0</v>
      </c>
      <c r="I239" s="184"/>
      <c r="J239" s="31" t="str">
        <f>IF('Cenas aprēķins'!$E$22="Jā",IFERROR(ROUND(O239/$M$174*$J$174,2),""),"")</f>
        <v/>
      </c>
      <c r="K239" s="31" t="str">
        <f>IF('Cenas aprēķins'!$F$22="Jā",IFERROR(ROUND(O239/$M$174*$K$174,2),""),"")</f>
        <v/>
      </c>
      <c r="L239" s="31" t="str">
        <f>IF('Cenas aprēķins'!$G$22="Jā",IFERROR(ROUND(O239/$M$174*$L$174,2),""),"")</f>
        <v/>
      </c>
      <c r="M239" s="31" t="str">
        <f>IF('Cenas aprēķins'!$H$22="Jā",IFERROR(ROUND(H239/I239/12,2),""),"")</f>
        <v/>
      </c>
      <c r="N239" s="32" t="str">
        <f>IF('Cenas aprēķins'!$I$22="Jā",IFERROR(ROUND(O239/$M$174*$N$174,2),""),"")</f>
        <v/>
      </c>
      <c r="O239" s="225" t="str">
        <f t="shared" si="15"/>
        <v/>
      </c>
    </row>
    <row r="240" spans="1:15" ht="15.5" hidden="1" outlineLevel="2" x14ac:dyDescent="0.35">
      <c r="A240" s="41"/>
      <c r="B240" s="110">
        <v>64</v>
      </c>
      <c r="C240" s="184"/>
      <c r="D240" s="184"/>
      <c r="E240" s="220"/>
      <c r="F240" s="219"/>
      <c r="G240" s="184"/>
      <c r="H240" s="31">
        <f t="shared" si="14"/>
        <v>0</v>
      </c>
      <c r="I240" s="184"/>
      <c r="J240" s="31" t="str">
        <f>IF('Cenas aprēķins'!$E$22="Jā",IFERROR(ROUND(O240/$M$174*$J$174,2),""),"")</f>
        <v/>
      </c>
      <c r="K240" s="31" t="str">
        <f>IF('Cenas aprēķins'!$F$22="Jā",IFERROR(ROUND(O240/$M$174*$K$174,2),""),"")</f>
        <v/>
      </c>
      <c r="L240" s="31" t="str">
        <f>IF('Cenas aprēķins'!$G$22="Jā",IFERROR(ROUND(O240/$M$174*$L$174,2),""),"")</f>
        <v/>
      </c>
      <c r="M240" s="31" t="str">
        <f>IF('Cenas aprēķins'!$H$22="Jā",IFERROR(ROUND(H240/I240/12,2),""),"")</f>
        <v/>
      </c>
      <c r="N240" s="32" t="str">
        <f>IF('Cenas aprēķins'!$I$22="Jā",IFERROR(ROUND(O240/$M$174*$N$174,2),""),"")</f>
        <v/>
      </c>
      <c r="O240" s="225" t="str">
        <f t="shared" si="15"/>
        <v/>
      </c>
    </row>
    <row r="241" spans="1:15" ht="15.5" hidden="1" outlineLevel="2" x14ac:dyDescent="0.35">
      <c r="A241" s="41"/>
      <c r="B241" s="110">
        <v>65</v>
      </c>
      <c r="C241" s="184"/>
      <c r="D241" s="184"/>
      <c r="E241" s="220"/>
      <c r="F241" s="219"/>
      <c r="G241" s="184"/>
      <c r="H241" s="31">
        <f t="shared" ref="H241:H304" si="16">F241*G241</f>
        <v>0</v>
      </c>
      <c r="I241" s="184"/>
      <c r="J241" s="31" t="str">
        <f>IF('Cenas aprēķins'!$E$22="Jā",IFERROR(ROUND(O241/$M$174*$J$174,2),""),"")</f>
        <v/>
      </c>
      <c r="K241" s="31" t="str">
        <f>IF('Cenas aprēķins'!$F$22="Jā",IFERROR(ROUND(O241/$M$174*$K$174,2),""),"")</f>
        <v/>
      </c>
      <c r="L241" s="31" t="str">
        <f>IF('Cenas aprēķins'!$G$22="Jā",IFERROR(ROUND(O241/$M$174*$L$174,2),""),"")</f>
        <v/>
      </c>
      <c r="M241" s="31" t="str">
        <f>IF('Cenas aprēķins'!$H$22="Jā",IFERROR(ROUND(H241/I241/12,2),""),"")</f>
        <v/>
      </c>
      <c r="N241" s="32" t="str">
        <f>IF('Cenas aprēķins'!$I$22="Jā",IFERROR(ROUND(O241/$M$174*$N$174,2),""),"")</f>
        <v/>
      </c>
      <c r="O241" s="225" t="str">
        <f t="shared" ref="O241:O304" si="17">IFERROR(ROUND(H241/I241/12,2),"")</f>
        <v/>
      </c>
    </row>
    <row r="242" spans="1:15" ht="15.5" hidden="1" outlineLevel="2" x14ac:dyDescent="0.35">
      <c r="A242" s="41"/>
      <c r="B242" s="110">
        <v>66</v>
      </c>
      <c r="C242" s="184"/>
      <c r="D242" s="184"/>
      <c r="E242" s="220"/>
      <c r="F242" s="219"/>
      <c r="G242" s="184"/>
      <c r="H242" s="31">
        <f t="shared" si="16"/>
        <v>0</v>
      </c>
      <c r="I242" s="184"/>
      <c r="J242" s="31" t="str">
        <f>IF('Cenas aprēķins'!$E$22="Jā",IFERROR(ROUND(O242/$M$174*$J$174,2),""),"")</f>
        <v/>
      </c>
      <c r="K242" s="31" t="str">
        <f>IF('Cenas aprēķins'!$F$22="Jā",IFERROR(ROUND(O242/$M$174*$K$174,2),""),"")</f>
        <v/>
      </c>
      <c r="L242" s="31" t="str">
        <f>IF('Cenas aprēķins'!$G$22="Jā",IFERROR(ROUND(O242/$M$174*$L$174,2),""),"")</f>
        <v/>
      </c>
      <c r="M242" s="31" t="str">
        <f>IF('Cenas aprēķins'!$H$22="Jā",IFERROR(ROUND(H242/I242/12,2),""),"")</f>
        <v/>
      </c>
      <c r="N242" s="32" t="str">
        <f>IF('Cenas aprēķins'!$I$22="Jā",IFERROR(ROUND(O242/$M$174*$N$174,2),""),"")</f>
        <v/>
      </c>
      <c r="O242" s="225" t="str">
        <f t="shared" si="17"/>
        <v/>
      </c>
    </row>
    <row r="243" spans="1:15" ht="15.5" hidden="1" outlineLevel="2" x14ac:dyDescent="0.35">
      <c r="A243" s="41"/>
      <c r="B243" s="110">
        <v>67</v>
      </c>
      <c r="C243" s="184"/>
      <c r="D243" s="184"/>
      <c r="E243" s="220"/>
      <c r="F243" s="219"/>
      <c r="G243" s="184"/>
      <c r="H243" s="31">
        <f t="shared" si="16"/>
        <v>0</v>
      </c>
      <c r="I243" s="184"/>
      <c r="J243" s="31" t="str">
        <f>IF('Cenas aprēķins'!$E$22="Jā",IFERROR(ROUND(O243/$M$174*$J$174,2),""),"")</f>
        <v/>
      </c>
      <c r="K243" s="31" t="str">
        <f>IF('Cenas aprēķins'!$F$22="Jā",IFERROR(ROUND(O243/$M$174*$K$174,2),""),"")</f>
        <v/>
      </c>
      <c r="L243" s="31" t="str">
        <f>IF('Cenas aprēķins'!$G$22="Jā",IFERROR(ROUND(O243/$M$174*$L$174,2),""),"")</f>
        <v/>
      </c>
      <c r="M243" s="31" t="str">
        <f>IF('Cenas aprēķins'!$H$22="Jā",IFERROR(ROUND(H243/I243/12,2),""),"")</f>
        <v/>
      </c>
      <c r="N243" s="32" t="str">
        <f>IF('Cenas aprēķins'!$I$22="Jā",IFERROR(ROUND(O243/$M$174*$N$174,2),""),"")</f>
        <v/>
      </c>
      <c r="O243" s="225" t="str">
        <f t="shared" si="17"/>
        <v/>
      </c>
    </row>
    <row r="244" spans="1:15" ht="15.5" hidden="1" outlineLevel="2" x14ac:dyDescent="0.35">
      <c r="A244" s="41"/>
      <c r="B244" s="110">
        <v>68</v>
      </c>
      <c r="C244" s="184"/>
      <c r="D244" s="184"/>
      <c r="E244" s="220"/>
      <c r="F244" s="219"/>
      <c r="G244" s="184"/>
      <c r="H244" s="31">
        <f t="shared" si="16"/>
        <v>0</v>
      </c>
      <c r="I244" s="184"/>
      <c r="J244" s="31" t="str">
        <f>IF('Cenas aprēķins'!$E$22="Jā",IFERROR(ROUND(O244/$M$174*$J$174,2),""),"")</f>
        <v/>
      </c>
      <c r="K244" s="31" t="str">
        <f>IF('Cenas aprēķins'!$F$22="Jā",IFERROR(ROUND(O244/$M$174*$K$174,2),""),"")</f>
        <v/>
      </c>
      <c r="L244" s="31" t="str">
        <f>IF('Cenas aprēķins'!$G$22="Jā",IFERROR(ROUND(O244/$M$174*$L$174,2),""),"")</f>
        <v/>
      </c>
      <c r="M244" s="31" t="str">
        <f>IF('Cenas aprēķins'!$H$22="Jā",IFERROR(ROUND(H244/I244/12,2),""),"")</f>
        <v/>
      </c>
      <c r="N244" s="32" t="str">
        <f>IF('Cenas aprēķins'!$I$22="Jā",IFERROR(ROUND(O244/$M$174*$N$174,2),""),"")</f>
        <v/>
      </c>
      <c r="O244" s="225" t="str">
        <f t="shared" si="17"/>
        <v/>
      </c>
    </row>
    <row r="245" spans="1:15" ht="15.5" hidden="1" outlineLevel="2" x14ac:dyDescent="0.35">
      <c r="A245" s="41"/>
      <c r="B245" s="110">
        <v>69</v>
      </c>
      <c r="C245" s="184"/>
      <c r="D245" s="184"/>
      <c r="E245" s="220"/>
      <c r="F245" s="219"/>
      <c r="G245" s="184"/>
      <c r="H245" s="31">
        <f t="shared" si="16"/>
        <v>0</v>
      </c>
      <c r="I245" s="184"/>
      <c r="J245" s="31" t="str">
        <f>IF('Cenas aprēķins'!$E$22="Jā",IFERROR(ROUND(O245/$M$174*$J$174,2),""),"")</f>
        <v/>
      </c>
      <c r="K245" s="31" t="str">
        <f>IF('Cenas aprēķins'!$F$22="Jā",IFERROR(ROUND(O245/$M$174*$K$174,2),""),"")</f>
        <v/>
      </c>
      <c r="L245" s="31" t="str">
        <f>IF('Cenas aprēķins'!$G$22="Jā",IFERROR(ROUND(O245/$M$174*$L$174,2),""),"")</f>
        <v/>
      </c>
      <c r="M245" s="31" t="str">
        <f>IF('Cenas aprēķins'!$H$22="Jā",IFERROR(ROUND(H245/I245/12,2),""),"")</f>
        <v/>
      </c>
      <c r="N245" s="32" t="str">
        <f>IF('Cenas aprēķins'!$I$22="Jā",IFERROR(ROUND(O245/$M$174*$N$174,2),""),"")</f>
        <v/>
      </c>
      <c r="O245" s="225" t="str">
        <f t="shared" si="17"/>
        <v/>
      </c>
    </row>
    <row r="246" spans="1:15" ht="15.5" outlineLevel="1" collapsed="1" x14ac:dyDescent="0.35">
      <c r="A246" s="41"/>
      <c r="B246" s="110">
        <v>70</v>
      </c>
      <c r="C246" s="184"/>
      <c r="D246" s="184"/>
      <c r="E246" s="220"/>
      <c r="F246" s="219"/>
      <c r="G246" s="184"/>
      <c r="H246" s="31">
        <f t="shared" si="16"/>
        <v>0</v>
      </c>
      <c r="I246" s="184"/>
      <c r="J246" s="31" t="str">
        <f>IF('Cenas aprēķins'!$E$22="Jā",IFERROR(ROUND(O246/$M$174*$J$174,2),""),"")</f>
        <v/>
      </c>
      <c r="K246" s="31" t="str">
        <f>IF('Cenas aprēķins'!$F$22="Jā",IFERROR(ROUND(O246/$M$174*$K$174,2),""),"")</f>
        <v/>
      </c>
      <c r="L246" s="31" t="str">
        <f>IF('Cenas aprēķins'!$G$22="Jā",IFERROR(ROUND(O246/$M$174*$L$174,2),""),"")</f>
        <v/>
      </c>
      <c r="M246" s="31" t="str">
        <f>IF('Cenas aprēķins'!$H$22="Jā",IFERROR(ROUND(H246/I246/12,2),""),"")</f>
        <v/>
      </c>
      <c r="N246" s="32" t="str">
        <f>IF('Cenas aprēķins'!$I$22="Jā",IFERROR(ROUND(O246/$M$174*$N$174,2),""),"")</f>
        <v/>
      </c>
      <c r="O246" s="225" t="str">
        <f t="shared" si="17"/>
        <v/>
      </c>
    </row>
    <row r="247" spans="1:15" ht="15.5" hidden="1" outlineLevel="2" x14ac:dyDescent="0.35">
      <c r="A247" s="41"/>
      <c r="B247" s="110">
        <v>71</v>
      </c>
      <c r="C247" s="184"/>
      <c r="D247" s="184"/>
      <c r="E247" s="220"/>
      <c r="F247" s="219"/>
      <c r="G247" s="184"/>
      <c r="H247" s="31">
        <f t="shared" si="16"/>
        <v>0</v>
      </c>
      <c r="I247" s="184"/>
      <c r="J247" s="31" t="str">
        <f>IF('Cenas aprēķins'!$E$22="Jā",IFERROR(ROUND(O247/$M$174*$J$174,2),""),"")</f>
        <v/>
      </c>
      <c r="K247" s="31" t="str">
        <f>IF('Cenas aprēķins'!$F$22="Jā",IFERROR(ROUND(O247/$M$174*$K$174,2),""),"")</f>
        <v/>
      </c>
      <c r="L247" s="31" t="str">
        <f>IF('Cenas aprēķins'!$G$22="Jā",IFERROR(ROUND(O247/$M$174*$L$174,2),""),"")</f>
        <v/>
      </c>
      <c r="M247" s="31" t="str">
        <f>IF('Cenas aprēķins'!$H$22="Jā",IFERROR(ROUND(H247/I247/12,2),""),"")</f>
        <v/>
      </c>
      <c r="N247" s="32" t="str">
        <f>IF('Cenas aprēķins'!$I$22="Jā",IFERROR(ROUND(O247/$M$174*$N$174,2),""),"")</f>
        <v/>
      </c>
      <c r="O247" s="225" t="str">
        <f t="shared" si="17"/>
        <v/>
      </c>
    </row>
    <row r="248" spans="1:15" ht="15.5" hidden="1" outlineLevel="2" x14ac:dyDescent="0.35">
      <c r="A248" s="41"/>
      <c r="B248" s="110">
        <v>72</v>
      </c>
      <c r="C248" s="184"/>
      <c r="D248" s="184"/>
      <c r="E248" s="220"/>
      <c r="F248" s="219"/>
      <c r="G248" s="184"/>
      <c r="H248" s="31">
        <f t="shared" si="16"/>
        <v>0</v>
      </c>
      <c r="I248" s="184"/>
      <c r="J248" s="31" t="str">
        <f>IF('Cenas aprēķins'!$E$22="Jā",IFERROR(ROUND(O248/$M$174*$J$174,2),""),"")</f>
        <v/>
      </c>
      <c r="K248" s="31" t="str">
        <f>IF('Cenas aprēķins'!$F$22="Jā",IFERROR(ROUND(O248/$M$174*$K$174,2),""),"")</f>
        <v/>
      </c>
      <c r="L248" s="31" t="str">
        <f>IF('Cenas aprēķins'!$G$22="Jā",IFERROR(ROUND(O248/$M$174*$L$174,2),""),"")</f>
        <v/>
      </c>
      <c r="M248" s="31" t="str">
        <f>IF('Cenas aprēķins'!$H$22="Jā",IFERROR(ROUND(H248/I248/12,2),""),"")</f>
        <v/>
      </c>
      <c r="N248" s="32" t="str">
        <f>IF('Cenas aprēķins'!$I$22="Jā",IFERROR(ROUND(O248/$M$174*$N$174,2),""),"")</f>
        <v/>
      </c>
      <c r="O248" s="225" t="str">
        <f t="shared" si="17"/>
        <v/>
      </c>
    </row>
    <row r="249" spans="1:15" ht="15.5" hidden="1" outlineLevel="2" x14ac:dyDescent="0.35">
      <c r="A249" s="41"/>
      <c r="B249" s="110">
        <v>73</v>
      </c>
      <c r="C249" s="184"/>
      <c r="D249" s="184"/>
      <c r="E249" s="220"/>
      <c r="F249" s="219"/>
      <c r="G249" s="184"/>
      <c r="H249" s="31">
        <f t="shared" si="16"/>
        <v>0</v>
      </c>
      <c r="I249" s="184"/>
      <c r="J249" s="31" t="str">
        <f>IF('Cenas aprēķins'!$E$22="Jā",IFERROR(ROUND(O249/$M$174*$J$174,2),""),"")</f>
        <v/>
      </c>
      <c r="K249" s="31" t="str">
        <f>IF('Cenas aprēķins'!$F$22="Jā",IFERROR(ROUND(O249/$M$174*$K$174,2),""),"")</f>
        <v/>
      </c>
      <c r="L249" s="31" t="str">
        <f>IF('Cenas aprēķins'!$G$22="Jā",IFERROR(ROUND(O249/$M$174*$L$174,2),""),"")</f>
        <v/>
      </c>
      <c r="M249" s="31" t="str">
        <f>IF('Cenas aprēķins'!$H$22="Jā",IFERROR(ROUND(H249/I249/12,2),""),"")</f>
        <v/>
      </c>
      <c r="N249" s="32" t="str">
        <f>IF('Cenas aprēķins'!$I$22="Jā",IFERROR(ROUND(O249/$M$174*$N$174,2),""),"")</f>
        <v/>
      </c>
      <c r="O249" s="225" t="str">
        <f t="shared" si="17"/>
        <v/>
      </c>
    </row>
    <row r="250" spans="1:15" ht="15.5" hidden="1" outlineLevel="2" x14ac:dyDescent="0.35">
      <c r="A250" s="41"/>
      <c r="B250" s="110">
        <v>74</v>
      </c>
      <c r="C250" s="184"/>
      <c r="D250" s="184"/>
      <c r="E250" s="220"/>
      <c r="F250" s="219"/>
      <c r="G250" s="184"/>
      <c r="H250" s="31">
        <f t="shared" si="16"/>
        <v>0</v>
      </c>
      <c r="I250" s="184"/>
      <c r="J250" s="31" t="str">
        <f>IF('Cenas aprēķins'!$E$22="Jā",IFERROR(ROUND(O250/$M$174*$J$174,2),""),"")</f>
        <v/>
      </c>
      <c r="K250" s="31" t="str">
        <f>IF('Cenas aprēķins'!$F$22="Jā",IFERROR(ROUND(O250/$M$174*$K$174,2),""),"")</f>
        <v/>
      </c>
      <c r="L250" s="31" t="str">
        <f>IF('Cenas aprēķins'!$G$22="Jā",IFERROR(ROUND(O250/$M$174*$L$174,2),""),"")</f>
        <v/>
      </c>
      <c r="M250" s="31" t="str">
        <f>IF('Cenas aprēķins'!$H$22="Jā",IFERROR(ROUND(H250/I250/12,2),""),"")</f>
        <v/>
      </c>
      <c r="N250" s="32" t="str">
        <f>IF('Cenas aprēķins'!$I$22="Jā",IFERROR(ROUND(O250/$M$174*$N$174,2),""),"")</f>
        <v/>
      </c>
      <c r="O250" s="225" t="str">
        <f t="shared" si="17"/>
        <v/>
      </c>
    </row>
    <row r="251" spans="1:15" ht="15.5" hidden="1" outlineLevel="2" x14ac:dyDescent="0.35">
      <c r="A251" s="41"/>
      <c r="B251" s="110">
        <v>75</v>
      </c>
      <c r="C251" s="184"/>
      <c r="D251" s="184"/>
      <c r="E251" s="220"/>
      <c r="F251" s="219"/>
      <c r="G251" s="184"/>
      <c r="H251" s="31">
        <f t="shared" si="16"/>
        <v>0</v>
      </c>
      <c r="I251" s="184"/>
      <c r="J251" s="31" t="str">
        <f>IF('Cenas aprēķins'!$E$22="Jā",IFERROR(ROUND(O251/$M$174*$J$174,2),""),"")</f>
        <v/>
      </c>
      <c r="K251" s="31" t="str">
        <f>IF('Cenas aprēķins'!$F$22="Jā",IFERROR(ROUND(O251/$M$174*$K$174,2),""),"")</f>
        <v/>
      </c>
      <c r="L251" s="31" t="str">
        <f>IF('Cenas aprēķins'!$G$22="Jā",IFERROR(ROUND(O251/$M$174*$L$174,2),""),"")</f>
        <v/>
      </c>
      <c r="M251" s="31" t="str">
        <f>IF('Cenas aprēķins'!$H$22="Jā",IFERROR(ROUND(H251/I251/12,2),""),"")</f>
        <v/>
      </c>
      <c r="N251" s="32" t="str">
        <f>IF('Cenas aprēķins'!$I$22="Jā",IFERROR(ROUND(O251/$M$174*$N$174,2),""),"")</f>
        <v/>
      </c>
      <c r="O251" s="225" t="str">
        <f t="shared" si="17"/>
        <v/>
      </c>
    </row>
    <row r="252" spans="1:15" ht="15.5" hidden="1" outlineLevel="2" x14ac:dyDescent="0.35">
      <c r="A252" s="41"/>
      <c r="B252" s="110">
        <v>76</v>
      </c>
      <c r="C252" s="184"/>
      <c r="D252" s="184"/>
      <c r="E252" s="220"/>
      <c r="F252" s="219"/>
      <c r="G252" s="184"/>
      <c r="H252" s="31">
        <f t="shared" si="16"/>
        <v>0</v>
      </c>
      <c r="I252" s="184"/>
      <c r="J252" s="31" t="str">
        <f>IF('Cenas aprēķins'!$E$22="Jā",IFERROR(ROUND(O252/$M$174*$J$174,2),""),"")</f>
        <v/>
      </c>
      <c r="K252" s="31" t="str">
        <f>IF('Cenas aprēķins'!$F$22="Jā",IFERROR(ROUND(O252/$M$174*$K$174,2),""),"")</f>
        <v/>
      </c>
      <c r="L252" s="31" t="str">
        <f>IF('Cenas aprēķins'!$G$22="Jā",IFERROR(ROUND(O252/$M$174*$L$174,2),""),"")</f>
        <v/>
      </c>
      <c r="M252" s="31" t="str">
        <f>IF('Cenas aprēķins'!$H$22="Jā",IFERROR(ROUND(H252/I252/12,2),""),"")</f>
        <v/>
      </c>
      <c r="N252" s="32" t="str">
        <f>IF('Cenas aprēķins'!$I$22="Jā",IFERROR(ROUND(O252/$M$174*$N$174,2),""),"")</f>
        <v/>
      </c>
      <c r="O252" s="225" t="str">
        <f t="shared" si="17"/>
        <v/>
      </c>
    </row>
    <row r="253" spans="1:15" ht="15.5" hidden="1" outlineLevel="2" x14ac:dyDescent="0.35">
      <c r="A253" s="41"/>
      <c r="B253" s="110">
        <v>77</v>
      </c>
      <c r="C253" s="184"/>
      <c r="D253" s="184"/>
      <c r="E253" s="220"/>
      <c r="F253" s="219"/>
      <c r="G253" s="184"/>
      <c r="H253" s="31">
        <f t="shared" si="16"/>
        <v>0</v>
      </c>
      <c r="I253" s="184"/>
      <c r="J253" s="31" t="str">
        <f>IF('Cenas aprēķins'!$E$22="Jā",IFERROR(ROUND(O253/$M$174*$J$174,2),""),"")</f>
        <v/>
      </c>
      <c r="K253" s="31" t="str">
        <f>IF('Cenas aprēķins'!$F$22="Jā",IFERROR(ROUND(O253/$M$174*$K$174,2),""),"")</f>
        <v/>
      </c>
      <c r="L253" s="31" t="str">
        <f>IF('Cenas aprēķins'!$G$22="Jā",IFERROR(ROUND(O253/$M$174*$L$174,2),""),"")</f>
        <v/>
      </c>
      <c r="M253" s="31" t="str">
        <f>IF('Cenas aprēķins'!$H$22="Jā",IFERROR(ROUND(H253/I253/12,2),""),"")</f>
        <v/>
      </c>
      <c r="N253" s="32" t="str">
        <f>IF('Cenas aprēķins'!$I$22="Jā",IFERROR(ROUND(O253/$M$174*$N$174,2),""),"")</f>
        <v/>
      </c>
      <c r="O253" s="225" t="str">
        <f t="shared" si="17"/>
        <v/>
      </c>
    </row>
    <row r="254" spans="1:15" ht="15.5" hidden="1" outlineLevel="2" x14ac:dyDescent="0.35">
      <c r="A254" s="41"/>
      <c r="B254" s="110">
        <v>78</v>
      </c>
      <c r="C254" s="184"/>
      <c r="D254" s="184"/>
      <c r="E254" s="220"/>
      <c r="F254" s="219"/>
      <c r="G254" s="184"/>
      <c r="H254" s="31">
        <f t="shared" si="16"/>
        <v>0</v>
      </c>
      <c r="I254" s="184"/>
      <c r="J254" s="31" t="str">
        <f>IF('Cenas aprēķins'!$E$22="Jā",IFERROR(ROUND(O254/$M$174*$J$174,2),""),"")</f>
        <v/>
      </c>
      <c r="K254" s="31" t="str">
        <f>IF('Cenas aprēķins'!$F$22="Jā",IFERROR(ROUND(O254/$M$174*$K$174,2),""),"")</f>
        <v/>
      </c>
      <c r="L254" s="31" t="str">
        <f>IF('Cenas aprēķins'!$G$22="Jā",IFERROR(ROUND(O254/$M$174*$L$174,2),""),"")</f>
        <v/>
      </c>
      <c r="M254" s="31" t="str">
        <f>IF('Cenas aprēķins'!$H$22="Jā",IFERROR(ROUND(H254/I254/12,2),""),"")</f>
        <v/>
      </c>
      <c r="N254" s="32" t="str">
        <f>IF('Cenas aprēķins'!$I$22="Jā",IFERROR(ROUND(O254/$M$174*$N$174,2),""),"")</f>
        <v/>
      </c>
      <c r="O254" s="225" t="str">
        <f t="shared" si="17"/>
        <v/>
      </c>
    </row>
    <row r="255" spans="1:15" ht="15.5" hidden="1" outlineLevel="2" x14ac:dyDescent="0.35">
      <c r="A255" s="41"/>
      <c r="B255" s="110">
        <v>79</v>
      </c>
      <c r="C255" s="184"/>
      <c r="D255" s="184"/>
      <c r="E255" s="220"/>
      <c r="F255" s="219"/>
      <c r="G255" s="184"/>
      <c r="H255" s="31">
        <f t="shared" si="16"/>
        <v>0</v>
      </c>
      <c r="I255" s="184"/>
      <c r="J255" s="31" t="str">
        <f>IF('Cenas aprēķins'!$E$22="Jā",IFERROR(ROUND(O255/$M$174*$J$174,2),""),"")</f>
        <v/>
      </c>
      <c r="K255" s="31" t="str">
        <f>IF('Cenas aprēķins'!$F$22="Jā",IFERROR(ROUND(O255/$M$174*$K$174,2),""),"")</f>
        <v/>
      </c>
      <c r="L255" s="31" t="str">
        <f>IF('Cenas aprēķins'!$G$22="Jā",IFERROR(ROUND(O255/$M$174*$L$174,2),""),"")</f>
        <v/>
      </c>
      <c r="M255" s="31" t="str">
        <f>IF('Cenas aprēķins'!$H$22="Jā",IFERROR(ROUND(H255/I255/12,2),""),"")</f>
        <v/>
      </c>
      <c r="N255" s="32" t="str">
        <f>IF('Cenas aprēķins'!$I$22="Jā",IFERROR(ROUND(O255/$M$174*$N$174,2),""),"")</f>
        <v/>
      </c>
      <c r="O255" s="225" t="str">
        <f t="shared" si="17"/>
        <v/>
      </c>
    </row>
    <row r="256" spans="1:15" ht="15.5" outlineLevel="1" collapsed="1" x14ac:dyDescent="0.35">
      <c r="A256" s="41"/>
      <c r="B256" s="110">
        <v>80</v>
      </c>
      <c r="C256" s="184"/>
      <c r="D256" s="184"/>
      <c r="E256" s="220"/>
      <c r="F256" s="219"/>
      <c r="G256" s="184"/>
      <c r="H256" s="31">
        <f t="shared" si="16"/>
        <v>0</v>
      </c>
      <c r="I256" s="184"/>
      <c r="J256" s="31" t="str">
        <f>IF('Cenas aprēķins'!$E$22="Jā",IFERROR(ROUND(O256/$M$174*$J$174,2),""),"")</f>
        <v/>
      </c>
      <c r="K256" s="31" t="str">
        <f>IF('Cenas aprēķins'!$F$22="Jā",IFERROR(ROUND(O256/$M$174*$K$174,2),""),"")</f>
        <v/>
      </c>
      <c r="L256" s="31" t="str">
        <f>IF('Cenas aprēķins'!$G$22="Jā",IFERROR(ROUND(O256/$M$174*$L$174,2),""),"")</f>
        <v/>
      </c>
      <c r="M256" s="31" t="str">
        <f>IF('Cenas aprēķins'!$H$22="Jā",IFERROR(ROUND(H256/I256/12,2),""),"")</f>
        <v/>
      </c>
      <c r="N256" s="32" t="str">
        <f>IF('Cenas aprēķins'!$I$22="Jā",IFERROR(ROUND(O256/$M$174*$N$174,2),""),"")</f>
        <v/>
      </c>
      <c r="O256" s="225" t="str">
        <f t="shared" si="17"/>
        <v/>
      </c>
    </row>
    <row r="257" spans="1:15" ht="15.5" hidden="1" outlineLevel="2" x14ac:dyDescent="0.35">
      <c r="A257" s="41"/>
      <c r="B257" s="110">
        <v>81</v>
      </c>
      <c r="C257" s="184"/>
      <c r="D257" s="184"/>
      <c r="E257" s="220"/>
      <c r="F257" s="219"/>
      <c r="G257" s="184"/>
      <c r="H257" s="31">
        <f t="shared" si="16"/>
        <v>0</v>
      </c>
      <c r="I257" s="184"/>
      <c r="J257" s="31" t="str">
        <f>IF('Cenas aprēķins'!$E$22="Jā",IFERROR(ROUND(O257/$M$174*$J$174,2),""),"")</f>
        <v/>
      </c>
      <c r="K257" s="31" t="str">
        <f>IF('Cenas aprēķins'!$F$22="Jā",IFERROR(ROUND(O257/$M$174*$K$174,2),""),"")</f>
        <v/>
      </c>
      <c r="L257" s="31" t="str">
        <f>IF('Cenas aprēķins'!$G$22="Jā",IFERROR(ROUND(O257/$M$174*$L$174,2),""),"")</f>
        <v/>
      </c>
      <c r="M257" s="31" t="str">
        <f>IF('Cenas aprēķins'!$H$22="Jā",IFERROR(ROUND(H257/I257/12,2),""),"")</f>
        <v/>
      </c>
      <c r="N257" s="32" t="str">
        <f>IF('Cenas aprēķins'!$I$22="Jā",IFERROR(ROUND(O257/$M$174*$N$174,2),""),"")</f>
        <v/>
      </c>
      <c r="O257" s="225" t="str">
        <f t="shared" si="17"/>
        <v/>
      </c>
    </row>
    <row r="258" spans="1:15" ht="15.5" hidden="1" outlineLevel="2" x14ac:dyDescent="0.35">
      <c r="A258" s="41"/>
      <c r="B258" s="110">
        <v>82</v>
      </c>
      <c r="C258" s="184"/>
      <c r="D258" s="184"/>
      <c r="E258" s="220"/>
      <c r="F258" s="219"/>
      <c r="G258" s="184"/>
      <c r="H258" s="31">
        <f t="shared" si="16"/>
        <v>0</v>
      </c>
      <c r="I258" s="184"/>
      <c r="J258" s="31" t="str">
        <f>IF('Cenas aprēķins'!$E$22="Jā",IFERROR(ROUND(O258/$M$174*$J$174,2),""),"")</f>
        <v/>
      </c>
      <c r="K258" s="31" t="str">
        <f>IF('Cenas aprēķins'!$F$22="Jā",IFERROR(ROUND(O258/$M$174*$K$174,2),""),"")</f>
        <v/>
      </c>
      <c r="L258" s="31" t="str">
        <f>IF('Cenas aprēķins'!$G$22="Jā",IFERROR(ROUND(O258/$M$174*$L$174,2),""),"")</f>
        <v/>
      </c>
      <c r="M258" s="31" t="str">
        <f>IF('Cenas aprēķins'!$H$22="Jā",IFERROR(ROUND(H258/I258/12,2),""),"")</f>
        <v/>
      </c>
      <c r="N258" s="32" t="str">
        <f>IF('Cenas aprēķins'!$I$22="Jā",IFERROR(ROUND(O258/$M$174*$N$174,2),""),"")</f>
        <v/>
      </c>
      <c r="O258" s="225" t="str">
        <f t="shared" si="17"/>
        <v/>
      </c>
    </row>
    <row r="259" spans="1:15" ht="15.5" hidden="1" outlineLevel="2" x14ac:dyDescent="0.35">
      <c r="A259" s="41"/>
      <c r="B259" s="110">
        <v>83</v>
      </c>
      <c r="C259" s="184"/>
      <c r="D259" s="184"/>
      <c r="E259" s="220"/>
      <c r="F259" s="219"/>
      <c r="G259" s="184"/>
      <c r="H259" s="31">
        <f t="shared" si="16"/>
        <v>0</v>
      </c>
      <c r="I259" s="184"/>
      <c r="J259" s="31" t="str">
        <f>IF('Cenas aprēķins'!$E$22="Jā",IFERROR(ROUND(O259/$M$174*$J$174,2),""),"")</f>
        <v/>
      </c>
      <c r="K259" s="31" t="str">
        <f>IF('Cenas aprēķins'!$F$22="Jā",IFERROR(ROUND(O259/$M$174*$K$174,2),""),"")</f>
        <v/>
      </c>
      <c r="L259" s="31" t="str">
        <f>IF('Cenas aprēķins'!$G$22="Jā",IFERROR(ROUND(O259/$M$174*$L$174,2),""),"")</f>
        <v/>
      </c>
      <c r="M259" s="31" t="str">
        <f>IF('Cenas aprēķins'!$H$22="Jā",IFERROR(ROUND(H259/I259/12,2),""),"")</f>
        <v/>
      </c>
      <c r="N259" s="32" t="str">
        <f>IF('Cenas aprēķins'!$I$22="Jā",IFERROR(ROUND(O259/$M$174*$N$174,2),""),"")</f>
        <v/>
      </c>
      <c r="O259" s="225" t="str">
        <f t="shared" si="17"/>
        <v/>
      </c>
    </row>
    <row r="260" spans="1:15" ht="15.5" hidden="1" outlineLevel="2" x14ac:dyDescent="0.35">
      <c r="A260" s="41"/>
      <c r="B260" s="110">
        <v>84</v>
      </c>
      <c r="C260" s="184"/>
      <c r="D260" s="184"/>
      <c r="E260" s="220"/>
      <c r="F260" s="219"/>
      <c r="G260" s="184"/>
      <c r="H260" s="31">
        <f t="shared" si="16"/>
        <v>0</v>
      </c>
      <c r="I260" s="184"/>
      <c r="J260" s="31" t="str">
        <f>IF('Cenas aprēķins'!$E$22="Jā",IFERROR(ROUND(O260/$M$174*$J$174,2),""),"")</f>
        <v/>
      </c>
      <c r="K260" s="31" t="str">
        <f>IF('Cenas aprēķins'!$F$22="Jā",IFERROR(ROUND(O260/$M$174*$K$174,2),""),"")</f>
        <v/>
      </c>
      <c r="L260" s="31" t="str">
        <f>IF('Cenas aprēķins'!$G$22="Jā",IFERROR(ROUND(O260/$M$174*$L$174,2),""),"")</f>
        <v/>
      </c>
      <c r="M260" s="31" t="str">
        <f>IF('Cenas aprēķins'!$H$22="Jā",IFERROR(ROUND(H260/I260/12,2),""),"")</f>
        <v/>
      </c>
      <c r="N260" s="32" t="str">
        <f>IF('Cenas aprēķins'!$I$22="Jā",IFERROR(ROUND(O260/$M$174*$N$174,2),""),"")</f>
        <v/>
      </c>
      <c r="O260" s="225" t="str">
        <f t="shared" si="17"/>
        <v/>
      </c>
    </row>
    <row r="261" spans="1:15" ht="15.5" hidden="1" outlineLevel="2" x14ac:dyDescent="0.35">
      <c r="A261" s="41"/>
      <c r="B261" s="110">
        <v>85</v>
      </c>
      <c r="C261" s="184"/>
      <c r="D261" s="184"/>
      <c r="E261" s="220"/>
      <c r="F261" s="219"/>
      <c r="G261" s="184"/>
      <c r="H261" s="31">
        <f t="shared" si="16"/>
        <v>0</v>
      </c>
      <c r="I261" s="184"/>
      <c r="J261" s="31" t="str">
        <f>IF('Cenas aprēķins'!$E$22="Jā",IFERROR(ROUND(O261/$M$174*$J$174,2),""),"")</f>
        <v/>
      </c>
      <c r="K261" s="31" t="str">
        <f>IF('Cenas aprēķins'!$F$22="Jā",IFERROR(ROUND(O261/$M$174*$K$174,2),""),"")</f>
        <v/>
      </c>
      <c r="L261" s="31" t="str">
        <f>IF('Cenas aprēķins'!$G$22="Jā",IFERROR(ROUND(O261/$M$174*$L$174,2),""),"")</f>
        <v/>
      </c>
      <c r="M261" s="31" t="str">
        <f>IF('Cenas aprēķins'!$H$22="Jā",IFERROR(ROUND(H261/I261/12,2),""),"")</f>
        <v/>
      </c>
      <c r="N261" s="32" t="str">
        <f>IF('Cenas aprēķins'!$I$22="Jā",IFERROR(ROUND(O261/$M$174*$N$174,2),""),"")</f>
        <v/>
      </c>
      <c r="O261" s="225" t="str">
        <f t="shared" si="17"/>
        <v/>
      </c>
    </row>
    <row r="262" spans="1:15" ht="15.5" hidden="1" outlineLevel="2" x14ac:dyDescent="0.35">
      <c r="A262" s="41"/>
      <c r="B262" s="110">
        <v>86</v>
      </c>
      <c r="C262" s="184"/>
      <c r="D262" s="184"/>
      <c r="E262" s="220"/>
      <c r="F262" s="219"/>
      <c r="G262" s="184"/>
      <c r="H262" s="31">
        <f t="shared" si="16"/>
        <v>0</v>
      </c>
      <c r="I262" s="184"/>
      <c r="J262" s="31" t="str">
        <f>IF('Cenas aprēķins'!$E$22="Jā",IFERROR(ROUND(O262/$M$174*$J$174,2),""),"")</f>
        <v/>
      </c>
      <c r="K262" s="31" t="str">
        <f>IF('Cenas aprēķins'!$F$22="Jā",IFERROR(ROUND(O262/$M$174*$K$174,2),""),"")</f>
        <v/>
      </c>
      <c r="L262" s="31" t="str">
        <f>IF('Cenas aprēķins'!$G$22="Jā",IFERROR(ROUND(O262/$M$174*$L$174,2),""),"")</f>
        <v/>
      </c>
      <c r="M262" s="31" t="str">
        <f>IF('Cenas aprēķins'!$H$22="Jā",IFERROR(ROUND(H262/I262/12,2),""),"")</f>
        <v/>
      </c>
      <c r="N262" s="32" t="str">
        <f>IF('Cenas aprēķins'!$I$22="Jā",IFERROR(ROUND(O262/$M$174*$N$174,2),""),"")</f>
        <v/>
      </c>
      <c r="O262" s="225" t="str">
        <f t="shared" si="17"/>
        <v/>
      </c>
    </row>
    <row r="263" spans="1:15" ht="15.5" hidden="1" outlineLevel="2" x14ac:dyDescent="0.35">
      <c r="A263" s="41"/>
      <c r="B263" s="110">
        <v>87</v>
      </c>
      <c r="C263" s="184"/>
      <c r="D263" s="184"/>
      <c r="E263" s="220"/>
      <c r="F263" s="219"/>
      <c r="G263" s="184"/>
      <c r="H263" s="31">
        <f t="shared" si="16"/>
        <v>0</v>
      </c>
      <c r="I263" s="184"/>
      <c r="J263" s="31" t="str">
        <f>IF('Cenas aprēķins'!$E$22="Jā",IFERROR(ROUND(O263/$M$174*$J$174,2),""),"")</f>
        <v/>
      </c>
      <c r="K263" s="31" t="str">
        <f>IF('Cenas aprēķins'!$F$22="Jā",IFERROR(ROUND(O263/$M$174*$K$174,2),""),"")</f>
        <v/>
      </c>
      <c r="L263" s="31" t="str">
        <f>IF('Cenas aprēķins'!$G$22="Jā",IFERROR(ROUND(O263/$M$174*$L$174,2),""),"")</f>
        <v/>
      </c>
      <c r="M263" s="31" t="str">
        <f>IF('Cenas aprēķins'!$H$22="Jā",IFERROR(ROUND(H263/I263/12,2),""),"")</f>
        <v/>
      </c>
      <c r="N263" s="32" t="str">
        <f>IF('Cenas aprēķins'!$I$22="Jā",IFERROR(ROUND(O263/$M$174*$N$174,2),""),"")</f>
        <v/>
      </c>
      <c r="O263" s="225" t="str">
        <f t="shared" si="17"/>
        <v/>
      </c>
    </row>
    <row r="264" spans="1:15" ht="15.5" hidden="1" outlineLevel="2" x14ac:dyDescent="0.35">
      <c r="A264" s="41"/>
      <c r="B264" s="110">
        <v>88</v>
      </c>
      <c r="C264" s="184"/>
      <c r="D264" s="184"/>
      <c r="E264" s="220"/>
      <c r="F264" s="219"/>
      <c r="G264" s="184"/>
      <c r="H264" s="31">
        <f t="shared" si="16"/>
        <v>0</v>
      </c>
      <c r="I264" s="184"/>
      <c r="J264" s="31" t="str">
        <f>IF('Cenas aprēķins'!$E$22="Jā",IFERROR(ROUND(O264/$M$174*$J$174,2),""),"")</f>
        <v/>
      </c>
      <c r="K264" s="31" t="str">
        <f>IF('Cenas aprēķins'!$F$22="Jā",IFERROR(ROUND(O264/$M$174*$K$174,2),""),"")</f>
        <v/>
      </c>
      <c r="L264" s="31" t="str">
        <f>IF('Cenas aprēķins'!$G$22="Jā",IFERROR(ROUND(O264/$M$174*$L$174,2),""),"")</f>
        <v/>
      </c>
      <c r="M264" s="31" t="str">
        <f>IF('Cenas aprēķins'!$H$22="Jā",IFERROR(ROUND(H264/I264/12,2),""),"")</f>
        <v/>
      </c>
      <c r="N264" s="32" t="str">
        <f>IF('Cenas aprēķins'!$I$22="Jā",IFERROR(ROUND(O264/$M$174*$N$174,2),""),"")</f>
        <v/>
      </c>
      <c r="O264" s="225" t="str">
        <f t="shared" si="17"/>
        <v/>
      </c>
    </row>
    <row r="265" spans="1:15" ht="15.5" hidden="1" outlineLevel="2" x14ac:dyDescent="0.35">
      <c r="A265" s="41"/>
      <c r="B265" s="110">
        <v>89</v>
      </c>
      <c r="C265" s="184"/>
      <c r="D265" s="184"/>
      <c r="E265" s="220"/>
      <c r="F265" s="219"/>
      <c r="G265" s="184"/>
      <c r="H265" s="31">
        <f t="shared" si="16"/>
        <v>0</v>
      </c>
      <c r="I265" s="184"/>
      <c r="J265" s="31" t="str">
        <f>IF('Cenas aprēķins'!$E$22="Jā",IFERROR(ROUND(O265/$M$174*$J$174,2),""),"")</f>
        <v/>
      </c>
      <c r="K265" s="31" t="str">
        <f>IF('Cenas aprēķins'!$F$22="Jā",IFERROR(ROUND(O265/$M$174*$K$174,2),""),"")</f>
        <v/>
      </c>
      <c r="L265" s="31" t="str">
        <f>IF('Cenas aprēķins'!$G$22="Jā",IFERROR(ROUND(O265/$M$174*$L$174,2),""),"")</f>
        <v/>
      </c>
      <c r="M265" s="31" t="str">
        <f>IF('Cenas aprēķins'!$H$22="Jā",IFERROR(ROUND(H265/I265/12,2),""),"")</f>
        <v/>
      </c>
      <c r="N265" s="32" t="str">
        <f>IF('Cenas aprēķins'!$I$22="Jā",IFERROR(ROUND(O265/$M$174*$N$174,2),""),"")</f>
        <v/>
      </c>
      <c r="O265" s="225" t="str">
        <f t="shared" si="17"/>
        <v/>
      </c>
    </row>
    <row r="266" spans="1:15" ht="15.5" outlineLevel="1" collapsed="1" x14ac:dyDescent="0.35">
      <c r="A266" s="41"/>
      <c r="B266" s="110">
        <v>90</v>
      </c>
      <c r="C266" s="184"/>
      <c r="D266" s="184"/>
      <c r="E266" s="220"/>
      <c r="F266" s="219"/>
      <c r="G266" s="184"/>
      <c r="H266" s="31">
        <f t="shared" si="16"/>
        <v>0</v>
      </c>
      <c r="I266" s="184"/>
      <c r="J266" s="31" t="str">
        <f>IF('Cenas aprēķins'!$E$22="Jā",IFERROR(ROUND(O266/$M$174*$J$174,2),""),"")</f>
        <v/>
      </c>
      <c r="K266" s="31" t="str">
        <f>IF('Cenas aprēķins'!$F$22="Jā",IFERROR(ROUND(O266/$M$174*$K$174,2),""),"")</f>
        <v/>
      </c>
      <c r="L266" s="31" t="str">
        <f>IF('Cenas aprēķins'!$G$22="Jā",IFERROR(ROUND(O266/$M$174*$L$174,2),""),"")</f>
        <v/>
      </c>
      <c r="M266" s="31" t="str">
        <f>IF('Cenas aprēķins'!$H$22="Jā",IFERROR(ROUND(H266/I266/12,2),""),"")</f>
        <v/>
      </c>
      <c r="N266" s="32" t="str">
        <f>IF('Cenas aprēķins'!$I$22="Jā",IFERROR(ROUND(O266/$M$174*$N$174,2),""),"")</f>
        <v/>
      </c>
      <c r="O266" s="225" t="str">
        <f t="shared" si="17"/>
        <v/>
      </c>
    </row>
    <row r="267" spans="1:15" ht="15.5" hidden="1" outlineLevel="2" x14ac:dyDescent="0.35">
      <c r="A267" s="41"/>
      <c r="B267" s="110">
        <v>91</v>
      </c>
      <c r="C267" s="184"/>
      <c r="D267" s="184"/>
      <c r="E267" s="220"/>
      <c r="F267" s="219"/>
      <c r="G267" s="184"/>
      <c r="H267" s="31">
        <f t="shared" si="16"/>
        <v>0</v>
      </c>
      <c r="I267" s="184"/>
      <c r="J267" s="31" t="str">
        <f>IF('Cenas aprēķins'!$E$22="Jā",IFERROR(ROUND(O267/$M$174*$J$174,2),""),"")</f>
        <v/>
      </c>
      <c r="K267" s="31" t="str">
        <f>IF('Cenas aprēķins'!$F$22="Jā",IFERROR(ROUND(O267/$M$174*$K$174,2),""),"")</f>
        <v/>
      </c>
      <c r="L267" s="31" t="str">
        <f>IF('Cenas aprēķins'!$G$22="Jā",IFERROR(ROUND(O267/$M$174*$L$174,2),""),"")</f>
        <v/>
      </c>
      <c r="M267" s="31" t="str">
        <f>IF('Cenas aprēķins'!$H$22="Jā",IFERROR(ROUND(H267/I267/12,2),""),"")</f>
        <v/>
      </c>
      <c r="N267" s="32" t="str">
        <f>IF('Cenas aprēķins'!$I$22="Jā",IFERROR(ROUND(O267/$M$174*$N$174,2),""),"")</f>
        <v/>
      </c>
      <c r="O267" s="225" t="str">
        <f t="shared" si="17"/>
        <v/>
      </c>
    </row>
    <row r="268" spans="1:15" ht="15.5" hidden="1" outlineLevel="2" x14ac:dyDescent="0.35">
      <c r="A268" s="41"/>
      <c r="B268" s="110">
        <v>92</v>
      </c>
      <c r="C268" s="184"/>
      <c r="D268" s="184"/>
      <c r="E268" s="220"/>
      <c r="F268" s="219"/>
      <c r="G268" s="184"/>
      <c r="H268" s="31">
        <f t="shared" si="16"/>
        <v>0</v>
      </c>
      <c r="I268" s="184"/>
      <c r="J268" s="31" t="str">
        <f>IF('Cenas aprēķins'!$E$22="Jā",IFERROR(ROUND(O268/$M$174*$J$174,2),""),"")</f>
        <v/>
      </c>
      <c r="K268" s="31" t="str">
        <f>IF('Cenas aprēķins'!$F$22="Jā",IFERROR(ROUND(O268/$M$174*$K$174,2),""),"")</f>
        <v/>
      </c>
      <c r="L268" s="31" t="str">
        <f>IF('Cenas aprēķins'!$G$22="Jā",IFERROR(ROUND(O268/$M$174*$L$174,2),""),"")</f>
        <v/>
      </c>
      <c r="M268" s="31" t="str">
        <f>IF('Cenas aprēķins'!$H$22="Jā",IFERROR(ROUND(H268/I268/12,2),""),"")</f>
        <v/>
      </c>
      <c r="N268" s="32" t="str">
        <f>IF('Cenas aprēķins'!$I$22="Jā",IFERROR(ROUND(O268/$M$174*$N$174,2),""),"")</f>
        <v/>
      </c>
      <c r="O268" s="225" t="str">
        <f t="shared" si="17"/>
        <v/>
      </c>
    </row>
    <row r="269" spans="1:15" ht="15.5" hidden="1" outlineLevel="2" x14ac:dyDescent="0.35">
      <c r="A269" s="41"/>
      <c r="B269" s="110">
        <v>93</v>
      </c>
      <c r="C269" s="184"/>
      <c r="D269" s="184"/>
      <c r="E269" s="220"/>
      <c r="F269" s="219"/>
      <c r="G269" s="184"/>
      <c r="H269" s="31">
        <f t="shared" si="16"/>
        <v>0</v>
      </c>
      <c r="I269" s="184"/>
      <c r="J269" s="31" t="str">
        <f>IF('Cenas aprēķins'!$E$22="Jā",IFERROR(ROUND(O269/$M$174*$J$174,2),""),"")</f>
        <v/>
      </c>
      <c r="K269" s="31" t="str">
        <f>IF('Cenas aprēķins'!$F$22="Jā",IFERROR(ROUND(O269/$M$174*$K$174,2),""),"")</f>
        <v/>
      </c>
      <c r="L269" s="31" t="str">
        <f>IF('Cenas aprēķins'!$G$22="Jā",IFERROR(ROUND(O269/$M$174*$L$174,2),""),"")</f>
        <v/>
      </c>
      <c r="M269" s="31" t="str">
        <f>IF('Cenas aprēķins'!$H$22="Jā",IFERROR(ROUND(H269/I269/12,2),""),"")</f>
        <v/>
      </c>
      <c r="N269" s="32" t="str">
        <f>IF('Cenas aprēķins'!$I$22="Jā",IFERROR(ROUND(O269/$M$174*$N$174,2),""),"")</f>
        <v/>
      </c>
      <c r="O269" s="225" t="str">
        <f t="shared" si="17"/>
        <v/>
      </c>
    </row>
    <row r="270" spans="1:15" ht="15.5" hidden="1" outlineLevel="2" x14ac:dyDescent="0.35">
      <c r="A270" s="41"/>
      <c r="B270" s="110">
        <v>94</v>
      </c>
      <c r="C270" s="184"/>
      <c r="D270" s="184"/>
      <c r="E270" s="220"/>
      <c r="F270" s="219"/>
      <c r="G270" s="184"/>
      <c r="H270" s="31">
        <f t="shared" si="16"/>
        <v>0</v>
      </c>
      <c r="I270" s="184"/>
      <c r="J270" s="31" t="str">
        <f>IF('Cenas aprēķins'!$E$22="Jā",IFERROR(ROUND(O270/$M$174*$J$174,2),""),"")</f>
        <v/>
      </c>
      <c r="K270" s="31" t="str">
        <f>IF('Cenas aprēķins'!$F$22="Jā",IFERROR(ROUND(O270/$M$174*$K$174,2),""),"")</f>
        <v/>
      </c>
      <c r="L270" s="31" t="str">
        <f>IF('Cenas aprēķins'!$G$22="Jā",IFERROR(ROUND(O270/$M$174*$L$174,2),""),"")</f>
        <v/>
      </c>
      <c r="M270" s="31" t="str">
        <f>IF('Cenas aprēķins'!$H$22="Jā",IFERROR(ROUND(H270/I270/12,2),""),"")</f>
        <v/>
      </c>
      <c r="N270" s="32" t="str">
        <f>IF('Cenas aprēķins'!$I$22="Jā",IFERROR(ROUND(O270/$M$174*$N$174,2),""),"")</f>
        <v/>
      </c>
      <c r="O270" s="225" t="str">
        <f t="shared" si="17"/>
        <v/>
      </c>
    </row>
    <row r="271" spans="1:15" ht="15.5" hidden="1" outlineLevel="2" x14ac:dyDescent="0.35">
      <c r="A271" s="41"/>
      <c r="B271" s="110">
        <v>95</v>
      </c>
      <c r="C271" s="184"/>
      <c r="D271" s="184"/>
      <c r="E271" s="220"/>
      <c r="F271" s="219"/>
      <c r="G271" s="184"/>
      <c r="H271" s="31">
        <f t="shared" si="16"/>
        <v>0</v>
      </c>
      <c r="I271" s="184"/>
      <c r="J271" s="31" t="str">
        <f>IF('Cenas aprēķins'!$E$22="Jā",IFERROR(ROUND(O271/$M$174*$J$174,2),""),"")</f>
        <v/>
      </c>
      <c r="K271" s="31" t="str">
        <f>IF('Cenas aprēķins'!$F$22="Jā",IFERROR(ROUND(O271/$M$174*$K$174,2),""),"")</f>
        <v/>
      </c>
      <c r="L271" s="31" t="str">
        <f>IF('Cenas aprēķins'!$G$22="Jā",IFERROR(ROUND(O271/$M$174*$L$174,2),""),"")</f>
        <v/>
      </c>
      <c r="M271" s="31" t="str">
        <f>IF('Cenas aprēķins'!$H$22="Jā",IFERROR(ROUND(H271/I271/12,2),""),"")</f>
        <v/>
      </c>
      <c r="N271" s="32" t="str">
        <f>IF('Cenas aprēķins'!$I$22="Jā",IFERROR(ROUND(O271/$M$174*$N$174,2),""),"")</f>
        <v/>
      </c>
      <c r="O271" s="225" t="str">
        <f t="shared" si="17"/>
        <v/>
      </c>
    </row>
    <row r="272" spans="1:15" ht="15.5" hidden="1" outlineLevel="2" x14ac:dyDescent="0.35">
      <c r="A272" s="41"/>
      <c r="B272" s="110">
        <v>96</v>
      </c>
      <c r="C272" s="184"/>
      <c r="D272" s="184"/>
      <c r="E272" s="220"/>
      <c r="F272" s="219"/>
      <c r="G272" s="184"/>
      <c r="H272" s="31">
        <f t="shared" si="16"/>
        <v>0</v>
      </c>
      <c r="I272" s="184"/>
      <c r="J272" s="31" t="str">
        <f>IF('Cenas aprēķins'!$E$22="Jā",IFERROR(ROUND(O272/$M$174*$J$174,2),""),"")</f>
        <v/>
      </c>
      <c r="K272" s="31" t="str">
        <f>IF('Cenas aprēķins'!$F$22="Jā",IFERROR(ROUND(O272/$M$174*$K$174,2),""),"")</f>
        <v/>
      </c>
      <c r="L272" s="31" t="str">
        <f>IF('Cenas aprēķins'!$G$22="Jā",IFERROR(ROUND(O272/$M$174*$L$174,2),""),"")</f>
        <v/>
      </c>
      <c r="M272" s="31" t="str">
        <f>IF('Cenas aprēķins'!$H$22="Jā",IFERROR(ROUND(H272/I272/12,2),""),"")</f>
        <v/>
      </c>
      <c r="N272" s="32" t="str">
        <f>IF('Cenas aprēķins'!$I$22="Jā",IFERROR(ROUND(O272/$M$174*$N$174,2),""),"")</f>
        <v/>
      </c>
      <c r="O272" s="225" t="str">
        <f t="shared" si="17"/>
        <v/>
      </c>
    </row>
    <row r="273" spans="1:15" ht="15.5" hidden="1" outlineLevel="2" x14ac:dyDescent="0.35">
      <c r="A273" s="41"/>
      <c r="B273" s="110">
        <v>97</v>
      </c>
      <c r="C273" s="184"/>
      <c r="D273" s="184"/>
      <c r="E273" s="220"/>
      <c r="F273" s="219"/>
      <c r="G273" s="184"/>
      <c r="H273" s="31">
        <f t="shared" si="16"/>
        <v>0</v>
      </c>
      <c r="I273" s="184"/>
      <c r="J273" s="31" t="str">
        <f>IF('Cenas aprēķins'!$E$22="Jā",IFERROR(ROUND(O273/$M$174*$J$174,2),""),"")</f>
        <v/>
      </c>
      <c r="K273" s="31" t="str">
        <f>IF('Cenas aprēķins'!$F$22="Jā",IFERROR(ROUND(O273/$M$174*$K$174,2),""),"")</f>
        <v/>
      </c>
      <c r="L273" s="31" t="str">
        <f>IF('Cenas aprēķins'!$G$22="Jā",IFERROR(ROUND(O273/$M$174*$L$174,2),""),"")</f>
        <v/>
      </c>
      <c r="M273" s="31" t="str">
        <f>IF('Cenas aprēķins'!$H$22="Jā",IFERROR(ROUND(H273/I273/12,2),""),"")</f>
        <v/>
      </c>
      <c r="N273" s="32" t="str">
        <f>IF('Cenas aprēķins'!$I$22="Jā",IFERROR(ROUND(O273/$M$174*$N$174,2),""),"")</f>
        <v/>
      </c>
      <c r="O273" s="225" t="str">
        <f t="shared" si="17"/>
        <v/>
      </c>
    </row>
    <row r="274" spans="1:15" ht="15.5" hidden="1" outlineLevel="2" x14ac:dyDescent="0.35">
      <c r="A274" s="41"/>
      <c r="B274" s="110">
        <v>98</v>
      </c>
      <c r="C274" s="184"/>
      <c r="D274" s="184"/>
      <c r="E274" s="220"/>
      <c r="F274" s="219"/>
      <c r="G274" s="184"/>
      <c r="H274" s="31">
        <f t="shared" si="16"/>
        <v>0</v>
      </c>
      <c r="I274" s="184"/>
      <c r="J274" s="31" t="str">
        <f>IF('Cenas aprēķins'!$E$22="Jā",IFERROR(ROUND(O274/$M$174*$J$174,2),""),"")</f>
        <v/>
      </c>
      <c r="K274" s="31" t="str">
        <f>IF('Cenas aprēķins'!$F$22="Jā",IFERROR(ROUND(O274/$M$174*$K$174,2),""),"")</f>
        <v/>
      </c>
      <c r="L274" s="31" t="str">
        <f>IF('Cenas aprēķins'!$G$22="Jā",IFERROR(ROUND(O274/$M$174*$L$174,2),""),"")</f>
        <v/>
      </c>
      <c r="M274" s="31" t="str">
        <f>IF('Cenas aprēķins'!$H$22="Jā",IFERROR(ROUND(H274/I274/12,2),""),"")</f>
        <v/>
      </c>
      <c r="N274" s="32" t="str">
        <f>IF('Cenas aprēķins'!$I$22="Jā",IFERROR(ROUND(O274/$M$174*$N$174,2),""),"")</f>
        <v/>
      </c>
      <c r="O274" s="225" t="str">
        <f t="shared" si="17"/>
        <v/>
      </c>
    </row>
    <row r="275" spans="1:15" ht="15.5" hidden="1" outlineLevel="2" x14ac:dyDescent="0.35">
      <c r="A275" s="41"/>
      <c r="B275" s="110">
        <v>99</v>
      </c>
      <c r="C275" s="184"/>
      <c r="D275" s="184"/>
      <c r="E275" s="220"/>
      <c r="F275" s="219"/>
      <c r="G275" s="184"/>
      <c r="H275" s="31">
        <f t="shared" si="16"/>
        <v>0</v>
      </c>
      <c r="I275" s="184"/>
      <c r="J275" s="31" t="str">
        <f>IF('Cenas aprēķins'!$E$22="Jā",IFERROR(ROUND(O275/$M$174*$J$174,2),""),"")</f>
        <v/>
      </c>
      <c r="K275" s="31" t="str">
        <f>IF('Cenas aprēķins'!$F$22="Jā",IFERROR(ROUND(O275/$M$174*$K$174,2),""),"")</f>
        <v/>
      </c>
      <c r="L275" s="31" t="str">
        <f>IF('Cenas aprēķins'!$G$22="Jā",IFERROR(ROUND(O275/$M$174*$L$174,2),""),"")</f>
        <v/>
      </c>
      <c r="M275" s="31" t="str">
        <f>IF('Cenas aprēķins'!$H$22="Jā",IFERROR(ROUND(H275/I275/12,2),""),"")</f>
        <v/>
      </c>
      <c r="N275" s="32" t="str">
        <f>IF('Cenas aprēķins'!$I$22="Jā",IFERROR(ROUND(O275/$M$174*$N$174,2),""),"")</f>
        <v/>
      </c>
      <c r="O275" s="225" t="str">
        <f t="shared" si="17"/>
        <v/>
      </c>
    </row>
    <row r="276" spans="1:15" ht="15.5" outlineLevel="1" collapsed="1" x14ac:dyDescent="0.35">
      <c r="A276" s="41"/>
      <c r="B276" s="110">
        <v>100</v>
      </c>
      <c r="C276" s="184"/>
      <c r="D276" s="184"/>
      <c r="E276" s="220"/>
      <c r="F276" s="219"/>
      <c r="G276" s="184"/>
      <c r="H276" s="31">
        <f t="shared" si="16"/>
        <v>0</v>
      </c>
      <c r="I276" s="184"/>
      <c r="J276" s="31" t="str">
        <f>IF('Cenas aprēķins'!$E$22="Jā",IFERROR(ROUND(O276/$M$174*$J$174,2),""),"")</f>
        <v/>
      </c>
      <c r="K276" s="31" t="str">
        <f>IF('Cenas aprēķins'!$F$22="Jā",IFERROR(ROUND(O276/$M$174*$K$174,2),""),"")</f>
        <v/>
      </c>
      <c r="L276" s="31" t="str">
        <f>IF('Cenas aprēķins'!$G$22="Jā",IFERROR(ROUND(O276/$M$174*$L$174,2),""),"")</f>
        <v/>
      </c>
      <c r="M276" s="31" t="str">
        <f>IF('Cenas aprēķins'!$H$22="Jā",IFERROR(ROUND(H276/I276/12,2),""),"")</f>
        <v/>
      </c>
      <c r="N276" s="32" t="str">
        <f>IF('Cenas aprēķins'!$I$22="Jā",IFERROR(ROUND(O276/$M$174*$N$174,2),""),"")</f>
        <v/>
      </c>
      <c r="O276" s="225" t="str">
        <f t="shared" si="17"/>
        <v/>
      </c>
    </row>
    <row r="277" spans="1:15" ht="15.5" hidden="1" outlineLevel="2" x14ac:dyDescent="0.35">
      <c r="A277" s="41"/>
      <c r="B277" s="110">
        <v>101</v>
      </c>
      <c r="C277" s="184"/>
      <c r="D277" s="184"/>
      <c r="E277" s="220"/>
      <c r="F277" s="219"/>
      <c r="G277" s="184"/>
      <c r="H277" s="31">
        <f t="shared" si="16"/>
        <v>0</v>
      </c>
      <c r="I277" s="184"/>
      <c r="J277" s="31" t="str">
        <f>IF('Cenas aprēķins'!$E$22="Jā",IFERROR(ROUND(O277/$M$174*$J$174,2),""),"")</f>
        <v/>
      </c>
      <c r="K277" s="31" t="str">
        <f>IF('Cenas aprēķins'!$F$22="Jā",IFERROR(ROUND(O277/$M$174*$K$174,2),""),"")</f>
        <v/>
      </c>
      <c r="L277" s="31" t="str">
        <f>IF('Cenas aprēķins'!$G$22="Jā",IFERROR(ROUND(O277/$M$174*$L$174,2),""),"")</f>
        <v/>
      </c>
      <c r="M277" s="31" t="str">
        <f>IF('Cenas aprēķins'!$H$22="Jā",IFERROR(ROUND(H277/I277/12,2),""),"")</f>
        <v/>
      </c>
      <c r="N277" s="32" t="str">
        <f>IF('Cenas aprēķins'!$I$22="Jā",IFERROR(ROUND(O277/$M$174*$N$174,2),""),"")</f>
        <v/>
      </c>
      <c r="O277" s="225" t="str">
        <f t="shared" si="17"/>
        <v/>
      </c>
    </row>
    <row r="278" spans="1:15" ht="15.5" hidden="1" outlineLevel="2" x14ac:dyDescent="0.35">
      <c r="A278" s="41"/>
      <c r="B278" s="110">
        <v>102</v>
      </c>
      <c r="C278" s="184"/>
      <c r="D278" s="184"/>
      <c r="E278" s="220"/>
      <c r="F278" s="219"/>
      <c r="G278" s="184"/>
      <c r="H278" s="31">
        <f t="shared" si="16"/>
        <v>0</v>
      </c>
      <c r="I278" s="184"/>
      <c r="J278" s="31" t="str">
        <f>IF('Cenas aprēķins'!$E$22="Jā",IFERROR(ROUND(O278/$M$174*$J$174,2),""),"")</f>
        <v/>
      </c>
      <c r="K278" s="31" t="str">
        <f>IF('Cenas aprēķins'!$F$22="Jā",IFERROR(ROUND(O278/$M$174*$K$174,2),""),"")</f>
        <v/>
      </c>
      <c r="L278" s="31" t="str">
        <f>IF('Cenas aprēķins'!$G$22="Jā",IFERROR(ROUND(O278/$M$174*$L$174,2),""),"")</f>
        <v/>
      </c>
      <c r="M278" s="31" t="str">
        <f>IF('Cenas aprēķins'!$H$22="Jā",IFERROR(ROUND(H278/I278/12,2),""),"")</f>
        <v/>
      </c>
      <c r="N278" s="32" t="str">
        <f>IF('Cenas aprēķins'!$I$22="Jā",IFERROR(ROUND(O278/$M$174*$N$174,2),""),"")</f>
        <v/>
      </c>
      <c r="O278" s="225" t="str">
        <f t="shared" si="17"/>
        <v/>
      </c>
    </row>
    <row r="279" spans="1:15" ht="15.5" hidden="1" outlineLevel="2" x14ac:dyDescent="0.35">
      <c r="A279" s="41"/>
      <c r="B279" s="110">
        <v>103</v>
      </c>
      <c r="C279" s="184"/>
      <c r="D279" s="184"/>
      <c r="E279" s="220"/>
      <c r="F279" s="219"/>
      <c r="G279" s="184"/>
      <c r="H279" s="31">
        <f t="shared" si="16"/>
        <v>0</v>
      </c>
      <c r="I279" s="184"/>
      <c r="J279" s="31" t="str">
        <f>IF('Cenas aprēķins'!$E$22="Jā",IFERROR(ROUND(O279/$M$174*$J$174,2),""),"")</f>
        <v/>
      </c>
      <c r="K279" s="31" t="str">
        <f>IF('Cenas aprēķins'!$F$22="Jā",IFERROR(ROUND(O279/$M$174*$K$174,2),""),"")</f>
        <v/>
      </c>
      <c r="L279" s="31" t="str">
        <f>IF('Cenas aprēķins'!$G$22="Jā",IFERROR(ROUND(O279/$M$174*$L$174,2),""),"")</f>
        <v/>
      </c>
      <c r="M279" s="31" t="str">
        <f>IF('Cenas aprēķins'!$H$22="Jā",IFERROR(ROUND(H279/I279/12,2),""),"")</f>
        <v/>
      </c>
      <c r="N279" s="32" t="str">
        <f>IF('Cenas aprēķins'!$I$22="Jā",IFERROR(ROUND(O279/$M$174*$N$174,2),""),"")</f>
        <v/>
      </c>
      <c r="O279" s="225" t="str">
        <f t="shared" si="17"/>
        <v/>
      </c>
    </row>
    <row r="280" spans="1:15" ht="15.5" hidden="1" outlineLevel="2" x14ac:dyDescent="0.35">
      <c r="A280" s="41"/>
      <c r="B280" s="110">
        <v>104</v>
      </c>
      <c r="C280" s="184"/>
      <c r="D280" s="184"/>
      <c r="E280" s="220"/>
      <c r="F280" s="219"/>
      <c r="G280" s="184"/>
      <c r="H280" s="31">
        <f t="shared" si="16"/>
        <v>0</v>
      </c>
      <c r="I280" s="184"/>
      <c r="J280" s="31" t="str">
        <f>IF('Cenas aprēķins'!$E$22="Jā",IFERROR(ROUND(O280/$M$174*$J$174,2),""),"")</f>
        <v/>
      </c>
      <c r="K280" s="31" t="str">
        <f>IF('Cenas aprēķins'!$F$22="Jā",IFERROR(ROUND(O280/$M$174*$K$174,2),""),"")</f>
        <v/>
      </c>
      <c r="L280" s="31" t="str">
        <f>IF('Cenas aprēķins'!$G$22="Jā",IFERROR(ROUND(O280/$M$174*$L$174,2),""),"")</f>
        <v/>
      </c>
      <c r="M280" s="31" t="str">
        <f>IF('Cenas aprēķins'!$H$22="Jā",IFERROR(ROUND(H280/I280/12,2),""),"")</f>
        <v/>
      </c>
      <c r="N280" s="32" t="str">
        <f>IF('Cenas aprēķins'!$I$22="Jā",IFERROR(ROUND(O280/$M$174*$N$174,2),""),"")</f>
        <v/>
      </c>
      <c r="O280" s="225" t="str">
        <f t="shared" si="17"/>
        <v/>
      </c>
    </row>
    <row r="281" spans="1:15" ht="15.5" hidden="1" outlineLevel="2" x14ac:dyDescent="0.35">
      <c r="A281" s="41"/>
      <c r="B281" s="110">
        <v>105</v>
      </c>
      <c r="C281" s="184"/>
      <c r="D281" s="184"/>
      <c r="E281" s="220"/>
      <c r="F281" s="219"/>
      <c r="G281" s="184"/>
      <c r="H281" s="31">
        <f t="shared" si="16"/>
        <v>0</v>
      </c>
      <c r="I281" s="184"/>
      <c r="J281" s="31" t="str">
        <f>IF('Cenas aprēķins'!$E$22="Jā",IFERROR(ROUND(O281/$M$174*$J$174,2),""),"")</f>
        <v/>
      </c>
      <c r="K281" s="31" t="str">
        <f>IF('Cenas aprēķins'!$F$22="Jā",IFERROR(ROUND(O281/$M$174*$K$174,2),""),"")</f>
        <v/>
      </c>
      <c r="L281" s="31" t="str">
        <f>IF('Cenas aprēķins'!$G$22="Jā",IFERROR(ROUND(O281/$M$174*$L$174,2),""),"")</f>
        <v/>
      </c>
      <c r="M281" s="31" t="str">
        <f>IF('Cenas aprēķins'!$H$22="Jā",IFERROR(ROUND(H281/I281/12,2),""),"")</f>
        <v/>
      </c>
      <c r="N281" s="32" t="str">
        <f>IF('Cenas aprēķins'!$I$22="Jā",IFERROR(ROUND(O281/$M$174*$N$174,2),""),"")</f>
        <v/>
      </c>
      <c r="O281" s="225" t="str">
        <f t="shared" si="17"/>
        <v/>
      </c>
    </row>
    <row r="282" spans="1:15" ht="15.5" hidden="1" outlineLevel="2" x14ac:dyDescent="0.35">
      <c r="A282" s="41"/>
      <c r="B282" s="110">
        <v>106</v>
      </c>
      <c r="C282" s="184"/>
      <c r="D282" s="184"/>
      <c r="E282" s="220"/>
      <c r="F282" s="219"/>
      <c r="G282" s="184"/>
      <c r="H282" s="31">
        <f t="shared" si="16"/>
        <v>0</v>
      </c>
      <c r="I282" s="184"/>
      <c r="J282" s="31" t="str">
        <f>IF('Cenas aprēķins'!$E$22="Jā",IFERROR(ROUND(O282/$M$174*$J$174,2),""),"")</f>
        <v/>
      </c>
      <c r="K282" s="31" t="str">
        <f>IF('Cenas aprēķins'!$F$22="Jā",IFERROR(ROUND(O282/$M$174*$K$174,2),""),"")</f>
        <v/>
      </c>
      <c r="L282" s="31" t="str">
        <f>IF('Cenas aprēķins'!$G$22="Jā",IFERROR(ROUND(O282/$M$174*$L$174,2),""),"")</f>
        <v/>
      </c>
      <c r="M282" s="31" t="str">
        <f>IF('Cenas aprēķins'!$H$22="Jā",IFERROR(ROUND(H282/I282/12,2),""),"")</f>
        <v/>
      </c>
      <c r="N282" s="32" t="str">
        <f>IF('Cenas aprēķins'!$I$22="Jā",IFERROR(ROUND(O282/$M$174*$N$174,2),""),"")</f>
        <v/>
      </c>
      <c r="O282" s="225" t="str">
        <f t="shared" si="17"/>
        <v/>
      </c>
    </row>
    <row r="283" spans="1:15" ht="15.5" hidden="1" outlineLevel="2" x14ac:dyDescent="0.35">
      <c r="A283" s="41"/>
      <c r="B283" s="110">
        <v>107</v>
      </c>
      <c r="C283" s="184"/>
      <c r="D283" s="184"/>
      <c r="E283" s="220"/>
      <c r="F283" s="219"/>
      <c r="G283" s="184"/>
      <c r="H283" s="31">
        <f t="shared" si="16"/>
        <v>0</v>
      </c>
      <c r="I283" s="184"/>
      <c r="J283" s="31" t="str">
        <f>IF('Cenas aprēķins'!$E$22="Jā",IFERROR(ROUND(O283/$M$174*$J$174,2),""),"")</f>
        <v/>
      </c>
      <c r="K283" s="31" t="str">
        <f>IF('Cenas aprēķins'!$F$22="Jā",IFERROR(ROUND(O283/$M$174*$K$174,2),""),"")</f>
        <v/>
      </c>
      <c r="L283" s="31" t="str">
        <f>IF('Cenas aprēķins'!$G$22="Jā",IFERROR(ROUND(O283/$M$174*$L$174,2),""),"")</f>
        <v/>
      </c>
      <c r="M283" s="31" t="str">
        <f>IF('Cenas aprēķins'!$H$22="Jā",IFERROR(ROUND(H283/I283/12,2),""),"")</f>
        <v/>
      </c>
      <c r="N283" s="32" t="str">
        <f>IF('Cenas aprēķins'!$I$22="Jā",IFERROR(ROUND(O283/$M$174*$N$174,2),""),"")</f>
        <v/>
      </c>
      <c r="O283" s="225" t="str">
        <f t="shared" si="17"/>
        <v/>
      </c>
    </row>
    <row r="284" spans="1:15" ht="15.5" hidden="1" outlineLevel="2" x14ac:dyDescent="0.35">
      <c r="A284" s="41"/>
      <c r="B284" s="110">
        <v>108</v>
      </c>
      <c r="C284" s="184"/>
      <c r="D284" s="184"/>
      <c r="E284" s="220"/>
      <c r="F284" s="219"/>
      <c r="G284" s="184"/>
      <c r="H284" s="31">
        <f t="shared" si="16"/>
        <v>0</v>
      </c>
      <c r="I284" s="184"/>
      <c r="J284" s="31" t="str">
        <f>IF('Cenas aprēķins'!$E$22="Jā",IFERROR(ROUND(O284/$M$174*$J$174,2),""),"")</f>
        <v/>
      </c>
      <c r="K284" s="31" t="str">
        <f>IF('Cenas aprēķins'!$F$22="Jā",IFERROR(ROUND(O284/$M$174*$K$174,2),""),"")</f>
        <v/>
      </c>
      <c r="L284" s="31" t="str">
        <f>IF('Cenas aprēķins'!$G$22="Jā",IFERROR(ROUND(O284/$M$174*$L$174,2),""),"")</f>
        <v/>
      </c>
      <c r="M284" s="31" t="str">
        <f>IF('Cenas aprēķins'!$H$22="Jā",IFERROR(ROUND(H284/I284/12,2),""),"")</f>
        <v/>
      </c>
      <c r="N284" s="32" t="str">
        <f>IF('Cenas aprēķins'!$I$22="Jā",IFERROR(ROUND(O284/$M$174*$N$174,2),""),"")</f>
        <v/>
      </c>
      <c r="O284" s="225" t="str">
        <f t="shared" si="17"/>
        <v/>
      </c>
    </row>
    <row r="285" spans="1:15" ht="15.5" hidden="1" outlineLevel="2" x14ac:dyDescent="0.35">
      <c r="A285" s="41"/>
      <c r="B285" s="110">
        <v>109</v>
      </c>
      <c r="C285" s="184"/>
      <c r="D285" s="184"/>
      <c r="E285" s="220"/>
      <c r="F285" s="219"/>
      <c r="G285" s="184"/>
      <c r="H285" s="31">
        <f t="shared" si="16"/>
        <v>0</v>
      </c>
      <c r="I285" s="184"/>
      <c r="J285" s="31" t="str">
        <f>IF('Cenas aprēķins'!$E$22="Jā",IFERROR(ROUND(O285/$M$174*$J$174,2),""),"")</f>
        <v/>
      </c>
      <c r="K285" s="31" t="str">
        <f>IF('Cenas aprēķins'!$F$22="Jā",IFERROR(ROUND(O285/$M$174*$K$174,2),""),"")</f>
        <v/>
      </c>
      <c r="L285" s="31" t="str">
        <f>IF('Cenas aprēķins'!$G$22="Jā",IFERROR(ROUND(O285/$M$174*$L$174,2),""),"")</f>
        <v/>
      </c>
      <c r="M285" s="31" t="str">
        <f>IF('Cenas aprēķins'!$H$22="Jā",IFERROR(ROUND(H285/I285/12,2),""),"")</f>
        <v/>
      </c>
      <c r="N285" s="32" t="str">
        <f>IF('Cenas aprēķins'!$I$22="Jā",IFERROR(ROUND(O285/$M$174*$N$174,2),""),"")</f>
        <v/>
      </c>
      <c r="O285" s="225" t="str">
        <f t="shared" si="17"/>
        <v/>
      </c>
    </row>
    <row r="286" spans="1:15" ht="15.5" outlineLevel="1" collapsed="1" x14ac:dyDescent="0.35">
      <c r="A286" s="41"/>
      <c r="B286" s="110">
        <v>110</v>
      </c>
      <c r="C286" s="184"/>
      <c r="D286" s="184"/>
      <c r="E286" s="220"/>
      <c r="F286" s="219"/>
      <c r="G286" s="184"/>
      <c r="H286" s="31">
        <f t="shared" si="16"/>
        <v>0</v>
      </c>
      <c r="I286" s="184"/>
      <c r="J286" s="31" t="str">
        <f>IF('Cenas aprēķins'!$E$22="Jā",IFERROR(ROUND(O286/$M$174*$J$174,2),""),"")</f>
        <v/>
      </c>
      <c r="K286" s="31" t="str">
        <f>IF('Cenas aprēķins'!$F$22="Jā",IFERROR(ROUND(O286/$M$174*$K$174,2),""),"")</f>
        <v/>
      </c>
      <c r="L286" s="31" t="str">
        <f>IF('Cenas aprēķins'!$G$22="Jā",IFERROR(ROUND(O286/$M$174*$L$174,2),""),"")</f>
        <v/>
      </c>
      <c r="M286" s="31" t="str">
        <f>IF('Cenas aprēķins'!$H$22="Jā",IFERROR(ROUND(H286/I286/12,2),""),"")</f>
        <v/>
      </c>
      <c r="N286" s="32" t="str">
        <f>IF('Cenas aprēķins'!$I$22="Jā",IFERROR(ROUND(O286/$M$174*$N$174,2),""),"")</f>
        <v/>
      </c>
      <c r="O286" s="225" t="str">
        <f t="shared" si="17"/>
        <v/>
      </c>
    </row>
    <row r="287" spans="1:15" ht="15.5" hidden="1" outlineLevel="2" x14ac:dyDescent="0.35">
      <c r="A287" s="41"/>
      <c r="B287" s="110">
        <v>111</v>
      </c>
      <c r="C287" s="184"/>
      <c r="D287" s="184"/>
      <c r="E287" s="220"/>
      <c r="F287" s="219"/>
      <c r="G287" s="184"/>
      <c r="H287" s="31">
        <f t="shared" si="16"/>
        <v>0</v>
      </c>
      <c r="I287" s="184"/>
      <c r="J287" s="31" t="str">
        <f>IF('Cenas aprēķins'!$E$22="Jā",IFERROR(ROUND(O287/$M$174*$J$174,2),""),"")</f>
        <v/>
      </c>
      <c r="K287" s="31" t="str">
        <f>IF('Cenas aprēķins'!$F$22="Jā",IFERROR(ROUND(O287/$M$174*$K$174,2),""),"")</f>
        <v/>
      </c>
      <c r="L287" s="31" t="str">
        <f>IF('Cenas aprēķins'!$G$22="Jā",IFERROR(ROUND(O287/$M$174*$L$174,2),""),"")</f>
        <v/>
      </c>
      <c r="M287" s="31" t="str">
        <f>IF('Cenas aprēķins'!$H$22="Jā",IFERROR(ROUND(H287/I287/12,2),""),"")</f>
        <v/>
      </c>
      <c r="N287" s="32" t="str">
        <f>IF('Cenas aprēķins'!$I$22="Jā",IFERROR(ROUND(O287/$M$174*$N$174,2),""),"")</f>
        <v/>
      </c>
      <c r="O287" s="225" t="str">
        <f t="shared" si="17"/>
        <v/>
      </c>
    </row>
    <row r="288" spans="1:15" ht="15.5" hidden="1" outlineLevel="2" x14ac:dyDescent="0.35">
      <c r="A288" s="41"/>
      <c r="B288" s="110">
        <v>112</v>
      </c>
      <c r="C288" s="184"/>
      <c r="D288" s="184"/>
      <c r="E288" s="220"/>
      <c r="F288" s="219"/>
      <c r="G288" s="184"/>
      <c r="H288" s="31">
        <f t="shared" si="16"/>
        <v>0</v>
      </c>
      <c r="I288" s="184"/>
      <c r="J288" s="31" t="str">
        <f>IF('Cenas aprēķins'!$E$22="Jā",IFERROR(ROUND(O288/$M$174*$J$174,2),""),"")</f>
        <v/>
      </c>
      <c r="K288" s="31" t="str">
        <f>IF('Cenas aprēķins'!$F$22="Jā",IFERROR(ROUND(O288/$M$174*$K$174,2),""),"")</f>
        <v/>
      </c>
      <c r="L288" s="31" t="str">
        <f>IF('Cenas aprēķins'!$G$22="Jā",IFERROR(ROUND(O288/$M$174*$L$174,2),""),"")</f>
        <v/>
      </c>
      <c r="M288" s="31" t="str">
        <f>IF('Cenas aprēķins'!$H$22="Jā",IFERROR(ROUND(H288/I288/12,2),""),"")</f>
        <v/>
      </c>
      <c r="N288" s="32" t="str">
        <f>IF('Cenas aprēķins'!$I$22="Jā",IFERROR(ROUND(O288/$M$174*$N$174,2),""),"")</f>
        <v/>
      </c>
      <c r="O288" s="225" t="str">
        <f t="shared" si="17"/>
        <v/>
      </c>
    </row>
    <row r="289" spans="1:15" ht="15.5" hidden="1" outlineLevel="2" x14ac:dyDescent="0.35">
      <c r="A289" s="41"/>
      <c r="B289" s="110">
        <v>113</v>
      </c>
      <c r="C289" s="184"/>
      <c r="D289" s="184"/>
      <c r="E289" s="220"/>
      <c r="F289" s="219"/>
      <c r="G289" s="184"/>
      <c r="H289" s="31">
        <f t="shared" si="16"/>
        <v>0</v>
      </c>
      <c r="I289" s="184"/>
      <c r="J289" s="31" t="str">
        <f>IF('Cenas aprēķins'!$E$22="Jā",IFERROR(ROUND(O289/$M$174*$J$174,2),""),"")</f>
        <v/>
      </c>
      <c r="K289" s="31" t="str">
        <f>IF('Cenas aprēķins'!$F$22="Jā",IFERROR(ROUND(O289/$M$174*$K$174,2),""),"")</f>
        <v/>
      </c>
      <c r="L289" s="31" t="str">
        <f>IF('Cenas aprēķins'!$G$22="Jā",IFERROR(ROUND(O289/$M$174*$L$174,2),""),"")</f>
        <v/>
      </c>
      <c r="M289" s="31" t="str">
        <f>IF('Cenas aprēķins'!$H$22="Jā",IFERROR(ROUND(H289/I289/12,2),""),"")</f>
        <v/>
      </c>
      <c r="N289" s="32" t="str">
        <f>IF('Cenas aprēķins'!$I$22="Jā",IFERROR(ROUND(O289/$M$174*$N$174,2),""),"")</f>
        <v/>
      </c>
      <c r="O289" s="225" t="str">
        <f t="shared" si="17"/>
        <v/>
      </c>
    </row>
    <row r="290" spans="1:15" ht="15.5" hidden="1" outlineLevel="2" x14ac:dyDescent="0.35">
      <c r="A290" s="41"/>
      <c r="B290" s="110">
        <v>114</v>
      </c>
      <c r="C290" s="184"/>
      <c r="D290" s="184"/>
      <c r="E290" s="220"/>
      <c r="F290" s="219"/>
      <c r="G290" s="184"/>
      <c r="H290" s="31">
        <f t="shared" si="16"/>
        <v>0</v>
      </c>
      <c r="I290" s="184"/>
      <c r="J290" s="31" t="str">
        <f>IF('Cenas aprēķins'!$E$22="Jā",IFERROR(ROUND(O290/$M$174*$J$174,2),""),"")</f>
        <v/>
      </c>
      <c r="K290" s="31" t="str">
        <f>IF('Cenas aprēķins'!$F$22="Jā",IFERROR(ROUND(O290/$M$174*$K$174,2),""),"")</f>
        <v/>
      </c>
      <c r="L290" s="31" t="str">
        <f>IF('Cenas aprēķins'!$G$22="Jā",IFERROR(ROUND(O290/$M$174*$L$174,2),""),"")</f>
        <v/>
      </c>
      <c r="M290" s="31" t="str">
        <f>IF('Cenas aprēķins'!$H$22="Jā",IFERROR(ROUND(H290/I290/12,2),""),"")</f>
        <v/>
      </c>
      <c r="N290" s="32" t="str">
        <f>IF('Cenas aprēķins'!$I$22="Jā",IFERROR(ROUND(O290/$M$174*$N$174,2),""),"")</f>
        <v/>
      </c>
      <c r="O290" s="225" t="str">
        <f t="shared" si="17"/>
        <v/>
      </c>
    </row>
    <row r="291" spans="1:15" ht="15.5" hidden="1" outlineLevel="2" x14ac:dyDescent="0.35">
      <c r="A291" s="41"/>
      <c r="B291" s="110">
        <v>115</v>
      </c>
      <c r="C291" s="184"/>
      <c r="D291" s="184"/>
      <c r="E291" s="220"/>
      <c r="F291" s="219"/>
      <c r="G291" s="184"/>
      <c r="H291" s="31">
        <f t="shared" si="16"/>
        <v>0</v>
      </c>
      <c r="I291" s="184"/>
      <c r="J291" s="31" t="str">
        <f>IF('Cenas aprēķins'!$E$22="Jā",IFERROR(ROUND(O291/$M$174*$J$174,2),""),"")</f>
        <v/>
      </c>
      <c r="K291" s="31" t="str">
        <f>IF('Cenas aprēķins'!$F$22="Jā",IFERROR(ROUND(O291/$M$174*$K$174,2),""),"")</f>
        <v/>
      </c>
      <c r="L291" s="31" t="str">
        <f>IF('Cenas aprēķins'!$G$22="Jā",IFERROR(ROUND(O291/$M$174*$L$174,2),""),"")</f>
        <v/>
      </c>
      <c r="M291" s="31" t="str">
        <f>IF('Cenas aprēķins'!$H$22="Jā",IFERROR(ROUND(H291/I291/12,2),""),"")</f>
        <v/>
      </c>
      <c r="N291" s="32" t="str">
        <f>IF('Cenas aprēķins'!$I$22="Jā",IFERROR(ROUND(O291/$M$174*$N$174,2),""),"")</f>
        <v/>
      </c>
      <c r="O291" s="225" t="str">
        <f t="shared" si="17"/>
        <v/>
      </c>
    </row>
    <row r="292" spans="1:15" ht="15.5" hidden="1" outlineLevel="2" x14ac:dyDescent="0.35">
      <c r="A292" s="41"/>
      <c r="B292" s="110">
        <v>116</v>
      </c>
      <c r="C292" s="184"/>
      <c r="D292" s="184"/>
      <c r="E292" s="220"/>
      <c r="F292" s="219"/>
      <c r="G292" s="184"/>
      <c r="H292" s="31">
        <f t="shared" si="16"/>
        <v>0</v>
      </c>
      <c r="I292" s="184"/>
      <c r="J292" s="31" t="str">
        <f>IF('Cenas aprēķins'!$E$22="Jā",IFERROR(ROUND(O292/$M$174*$J$174,2),""),"")</f>
        <v/>
      </c>
      <c r="K292" s="31" t="str">
        <f>IF('Cenas aprēķins'!$F$22="Jā",IFERROR(ROUND(O292/$M$174*$K$174,2),""),"")</f>
        <v/>
      </c>
      <c r="L292" s="31" t="str">
        <f>IF('Cenas aprēķins'!$G$22="Jā",IFERROR(ROUND(O292/$M$174*$L$174,2),""),"")</f>
        <v/>
      </c>
      <c r="M292" s="31" t="str">
        <f>IF('Cenas aprēķins'!$H$22="Jā",IFERROR(ROUND(H292/I292/12,2),""),"")</f>
        <v/>
      </c>
      <c r="N292" s="32" t="str">
        <f>IF('Cenas aprēķins'!$I$22="Jā",IFERROR(ROUND(O292/$M$174*$N$174,2),""),"")</f>
        <v/>
      </c>
      <c r="O292" s="225" t="str">
        <f t="shared" si="17"/>
        <v/>
      </c>
    </row>
    <row r="293" spans="1:15" ht="15.5" hidden="1" outlineLevel="2" x14ac:dyDescent="0.35">
      <c r="A293" s="41"/>
      <c r="B293" s="110">
        <v>117</v>
      </c>
      <c r="C293" s="184"/>
      <c r="D293" s="184"/>
      <c r="E293" s="220"/>
      <c r="F293" s="219"/>
      <c r="G293" s="184"/>
      <c r="H293" s="31">
        <f t="shared" si="16"/>
        <v>0</v>
      </c>
      <c r="I293" s="184"/>
      <c r="J293" s="31" t="str">
        <f>IF('Cenas aprēķins'!$E$22="Jā",IFERROR(ROUND(O293/$M$174*$J$174,2),""),"")</f>
        <v/>
      </c>
      <c r="K293" s="31" t="str">
        <f>IF('Cenas aprēķins'!$F$22="Jā",IFERROR(ROUND(O293/$M$174*$K$174,2),""),"")</f>
        <v/>
      </c>
      <c r="L293" s="31" t="str">
        <f>IF('Cenas aprēķins'!$G$22="Jā",IFERROR(ROUND(O293/$M$174*$L$174,2),""),"")</f>
        <v/>
      </c>
      <c r="M293" s="31" t="str">
        <f>IF('Cenas aprēķins'!$H$22="Jā",IFERROR(ROUND(H293/I293/12,2),""),"")</f>
        <v/>
      </c>
      <c r="N293" s="32" t="str">
        <f>IF('Cenas aprēķins'!$I$22="Jā",IFERROR(ROUND(O293/$M$174*$N$174,2),""),"")</f>
        <v/>
      </c>
      <c r="O293" s="225" t="str">
        <f t="shared" si="17"/>
        <v/>
      </c>
    </row>
    <row r="294" spans="1:15" ht="15.5" hidden="1" outlineLevel="2" x14ac:dyDescent="0.35">
      <c r="A294" s="41"/>
      <c r="B294" s="110">
        <v>118</v>
      </c>
      <c r="C294" s="184"/>
      <c r="D294" s="184"/>
      <c r="E294" s="220"/>
      <c r="F294" s="219"/>
      <c r="G294" s="184"/>
      <c r="H294" s="31">
        <f t="shared" si="16"/>
        <v>0</v>
      </c>
      <c r="I294" s="184"/>
      <c r="J294" s="31" t="str">
        <f>IF('Cenas aprēķins'!$E$22="Jā",IFERROR(ROUND(O294/$M$174*$J$174,2),""),"")</f>
        <v/>
      </c>
      <c r="K294" s="31" t="str">
        <f>IF('Cenas aprēķins'!$F$22="Jā",IFERROR(ROUND(O294/$M$174*$K$174,2),""),"")</f>
        <v/>
      </c>
      <c r="L294" s="31" t="str">
        <f>IF('Cenas aprēķins'!$G$22="Jā",IFERROR(ROUND(O294/$M$174*$L$174,2),""),"")</f>
        <v/>
      </c>
      <c r="M294" s="31" t="str">
        <f>IF('Cenas aprēķins'!$H$22="Jā",IFERROR(ROUND(H294/I294/12,2),""),"")</f>
        <v/>
      </c>
      <c r="N294" s="32" t="str">
        <f>IF('Cenas aprēķins'!$I$22="Jā",IFERROR(ROUND(O294/$M$174*$N$174,2),""),"")</f>
        <v/>
      </c>
      <c r="O294" s="225" t="str">
        <f t="shared" si="17"/>
        <v/>
      </c>
    </row>
    <row r="295" spans="1:15" ht="15.5" hidden="1" outlineLevel="2" x14ac:dyDescent="0.35">
      <c r="A295" s="41"/>
      <c r="B295" s="110">
        <v>119</v>
      </c>
      <c r="C295" s="184"/>
      <c r="D295" s="184"/>
      <c r="E295" s="220"/>
      <c r="F295" s="219"/>
      <c r="G295" s="184"/>
      <c r="H295" s="31">
        <f t="shared" si="16"/>
        <v>0</v>
      </c>
      <c r="I295" s="184"/>
      <c r="J295" s="31" t="str">
        <f>IF('Cenas aprēķins'!$E$22="Jā",IFERROR(ROUND(O295/$M$174*$J$174,2),""),"")</f>
        <v/>
      </c>
      <c r="K295" s="31" t="str">
        <f>IF('Cenas aprēķins'!$F$22="Jā",IFERROR(ROUND(O295/$M$174*$K$174,2),""),"")</f>
        <v/>
      </c>
      <c r="L295" s="31" t="str">
        <f>IF('Cenas aprēķins'!$G$22="Jā",IFERROR(ROUND(O295/$M$174*$L$174,2),""),"")</f>
        <v/>
      </c>
      <c r="M295" s="31" t="str">
        <f>IF('Cenas aprēķins'!$H$22="Jā",IFERROR(ROUND(H295/I295/12,2),""),"")</f>
        <v/>
      </c>
      <c r="N295" s="32" t="str">
        <f>IF('Cenas aprēķins'!$I$22="Jā",IFERROR(ROUND(O295/$M$174*$N$174,2),""),"")</f>
        <v/>
      </c>
      <c r="O295" s="225" t="str">
        <f t="shared" si="17"/>
        <v/>
      </c>
    </row>
    <row r="296" spans="1:15" ht="15.5" outlineLevel="1" collapsed="1" x14ac:dyDescent="0.35">
      <c r="A296" s="41"/>
      <c r="B296" s="110">
        <v>120</v>
      </c>
      <c r="C296" s="184"/>
      <c r="D296" s="184"/>
      <c r="E296" s="220"/>
      <c r="F296" s="219"/>
      <c r="G296" s="184"/>
      <c r="H296" s="31">
        <f t="shared" si="16"/>
        <v>0</v>
      </c>
      <c r="I296" s="184"/>
      <c r="J296" s="31" t="str">
        <f>IF('Cenas aprēķins'!$E$22="Jā",IFERROR(ROUND(O296/$M$174*$J$174,2),""),"")</f>
        <v/>
      </c>
      <c r="K296" s="31" t="str">
        <f>IF('Cenas aprēķins'!$F$22="Jā",IFERROR(ROUND(O296/$M$174*$K$174,2),""),"")</f>
        <v/>
      </c>
      <c r="L296" s="31" t="str">
        <f>IF('Cenas aprēķins'!$G$22="Jā",IFERROR(ROUND(O296/$M$174*$L$174,2),""),"")</f>
        <v/>
      </c>
      <c r="M296" s="31" t="str">
        <f>IF('Cenas aprēķins'!$H$22="Jā",IFERROR(ROUND(H296/I296/12,2),""),"")</f>
        <v/>
      </c>
      <c r="N296" s="32" t="str">
        <f>IF('Cenas aprēķins'!$I$22="Jā",IFERROR(ROUND(O296/$M$174*$N$174,2),""),"")</f>
        <v/>
      </c>
      <c r="O296" s="225" t="str">
        <f t="shared" si="17"/>
        <v/>
      </c>
    </row>
    <row r="297" spans="1:15" ht="15.5" hidden="1" outlineLevel="2" x14ac:dyDescent="0.35">
      <c r="A297" s="41"/>
      <c r="B297" s="110">
        <v>121</v>
      </c>
      <c r="C297" s="184"/>
      <c r="D297" s="184"/>
      <c r="E297" s="220"/>
      <c r="F297" s="219"/>
      <c r="G297" s="184"/>
      <c r="H297" s="31">
        <f t="shared" si="16"/>
        <v>0</v>
      </c>
      <c r="I297" s="184"/>
      <c r="J297" s="31" t="str">
        <f>IF('Cenas aprēķins'!$E$22="Jā",IFERROR(ROUND(O297/$M$174*$J$174,2),""),"")</f>
        <v/>
      </c>
      <c r="K297" s="31" t="str">
        <f>IF('Cenas aprēķins'!$F$22="Jā",IFERROR(ROUND(O297/$M$174*$K$174,2),""),"")</f>
        <v/>
      </c>
      <c r="L297" s="31" t="str">
        <f>IF('Cenas aprēķins'!$G$22="Jā",IFERROR(ROUND(O297/$M$174*$L$174,2),""),"")</f>
        <v/>
      </c>
      <c r="M297" s="31" t="str">
        <f>IF('Cenas aprēķins'!$H$22="Jā",IFERROR(ROUND(H297/I297/12,2),""),"")</f>
        <v/>
      </c>
      <c r="N297" s="32" t="str">
        <f>IF('Cenas aprēķins'!$I$22="Jā",IFERROR(ROUND(O297/$M$174*$N$174,2),""),"")</f>
        <v/>
      </c>
      <c r="O297" s="225" t="str">
        <f t="shared" si="17"/>
        <v/>
      </c>
    </row>
    <row r="298" spans="1:15" ht="15.5" hidden="1" outlineLevel="2" x14ac:dyDescent="0.35">
      <c r="A298" s="41"/>
      <c r="B298" s="110">
        <v>122</v>
      </c>
      <c r="C298" s="184"/>
      <c r="D298" s="184"/>
      <c r="E298" s="220"/>
      <c r="F298" s="219"/>
      <c r="G298" s="184"/>
      <c r="H298" s="31">
        <f t="shared" si="16"/>
        <v>0</v>
      </c>
      <c r="I298" s="184"/>
      <c r="J298" s="31" t="str">
        <f>IF('Cenas aprēķins'!$E$22="Jā",IFERROR(ROUND(O298/$M$174*$J$174,2),""),"")</f>
        <v/>
      </c>
      <c r="K298" s="31" t="str">
        <f>IF('Cenas aprēķins'!$F$22="Jā",IFERROR(ROUND(O298/$M$174*$K$174,2),""),"")</f>
        <v/>
      </c>
      <c r="L298" s="31" t="str">
        <f>IF('Cenas aprēķins'!$G$22="Jā",IFERROR(ROUND(O298/$M$174*$L$174,2),""),"")</f>
        <v/>
      </c>
      <c r="M298" s="31" t="str">
        <f>IF('Cenas aprēķins'!$H$22="Jā",IFERROR(ROUND(H298/I298/12,2),""),"")</f>
        <v/>
      </c>
      <c r="N298" s="32" t="str">
        <f>IF('Cenas aprēķins'!$I$22="Jā",IFERROR(ROUND(O298/$M$174*$N$174,2),""),"")</f>
        <v/>
      </c>
      <c r="O298" s="225" t="str">
        <f t="shared" si="17"/>
        <v/>
      </c>
    </row>
    <row r="299" spans="1:15" ht="15.5" hidden="1" outlineLevel="2" x14ac:dyDescent="0.35">
      <c r="A299" s="41"/>
      <c r="B299" s="110">
        <v>123</v>
      </c>
      <c r="C299" s="184"/>
      <c r="D299" s="184"/>
      <c r="E299" s="220"/>
      <c r="F299" s="219"/>
      <c r="G299" s="184"/>
      <c r="H299" s="31">
        <f t="shared" si="16"/>
        <v>0</v>
      </c>
      <c r="I299" s="184"/>
      <c r="J299" s="31" t="str">
        <f>IF('Cenas aprēķins'!$E$22="Jā",IFERROR(ROUND(O299/$M$174*$J$174,2),""),"")</f>
        <v/>
      </c>
      <c r="K299" s="31" t="str">
        <f>IF('Cenas aprēķins'!$F$22="Jā",IFERROR(ROUND(O299/$M$174*$K$174,2),""),"")</f>
        <v/>
      </c>
      <c r="L299" s="31" t="str">
        <f>IF('Cenas aprēķins'!$G$22="Jā",IFERROR(ROUND(O299/$M$174*$L$174,2),""),"")</f>
        <v/>
      </c>
      <c r="M299" s="31" t="str">
        <f>IF('Cenas aprēķins'!$H$22="Jā",IFERROR(ROUND(H299/I299/12,2),""),"")</f>
        <v/>
      </c>
      <c r="N299" s="32" t="str">
        <f>IF('Cenas aprēķins'!$I$22="Jā",IFERROR(ROUND(O299/$M$174*$N$174,2),""),"")</f>
        <v/>
      </c>
      <c r="O299" s="225" t="str">
        <f t="shared" si="17"/>
        <v/>
      </c>
    </row>
    <row r="300" spans="1:15" ht="15.5" hidden="1" outlineLevel="2" x14ac:dyDescent="0.35">
      <c r="A300" s="41"/>
      <c r="B300" s="110">
        <v>124</v>
      </c>
      <c r="C300" s="184"/>
      <c r="D300" s="184"/>
      <c r="E300" s="220"/>
      <c r="F300" s="219"/>
      <c r="G300" s="184"/>
      <c r="H300" s="31">
        <f t="shared" si="16"/>
        <v>0</v>
      </c>
      <c r="I300" s="184"/>
      <c r="J300" s="31" t="str">
        <f>IF('Cenas aprēķins'!$E$22="Jā",IFERROR(ROUND(O300/$M$174*$J$174,2),""),"")</f>
        <v/>
      </c>
      <c r="K300" s="31" t="str">
        <f>IF('Cenas aprēķins'!$F$22="Jā",IFERROR(ROUND(O300/$M$174*$K$174,2),""),"")</f>
        <v/>
      </c>
      <c r="L300" s="31" t="str">
        <f>IF('Cenas aprēķins'!$G$22="Jā",IFERROR(ROUND(O300/$M$174*$L$174,2),""),"")</f>
        <v/>
      </c>
      <c r="M300" s="31" t="str">
        <f>IF('Cenas aprēķins'!$H$22="Jā",IFERROR(ROUND(H300/I300/12,2),""),"")</f>
        <v/>
      </c>
      <c r="N300" s="32" t="str">
        <f>IF('Cenas aprēķins'!$I$22="Jā",IFERROR(ROUND(O300/$M$174*$N$174,2),""),"")</f>
        <v/>
      </c>
      <c r="O300" s="225" t="str">
        <f t="shared" si="17"/>
        <v/>
      </c>
    </row>
    <row r="301" spans="1:15" ht="15.5" hidden="1" outlineLevel="2" x14ac:dyDescent="0.35">
      <c r="A301" s="41"/>
      <c r="B301" s="110">
        <v>125</v>
      </c>
      <c r="C301" s="184"/>
      <c r="D301" s="184"/>
      <c r="E301" s="220"/>
      <c r="F301" s="219"/>
      <c r="G301" s="184"/>
      <c r="H301" s="31">
        <f t="shared" si="16"/>
        <v>0</v>
      </c>
      <c r="I301" s="184"/>
      <c r="J301" s="31" t="str">
        <f>IF('Cenas aprēķins'!$E$22="Jā",IFERROR(ROUND(O301/$M$174*$J$174,2),""),"")</f>
        <v/>
      </c>
      <c r="K301" s="31" t="str">
        <f>IF('Cenas aprēķins'!$F$22="Jā",IFERROR(ROUND(O301/$M$174*$K$174,2),""),"")</f>
        <v/>
      </c>
      <c r="L301" s="31" t="str">
        <f>IF('Cenas aprēķins'!$G$22="Jā",IFERROR(ROUND(O301/$M$174*$L$174,2),""),"")</f>
        <v/>
      </c>
      <c r="M301" s="31" t="str">
        <f>IF('Cenas aprēķins'!$H$22="Jā",IFERROR(ROUND(H301/I301/12,2),""),"")</f>
        <v/>
      </c>
      <c r="N301" s="32" t="str">
        <f>IF('Cenas aprēķins'!$I$22="Jā",IFERROR(ROUND(O301/$M$174*$N$174,2),""),"")</f>
        <v/>
      </c>
      <c r="O301" s="225" t="str">
        <f t="shared" si="17"/>
        <v/>
      </c>
    </row>
    <row r="302" spans="1:15" ht="15.5" hidden="1" outlineLevel="2" x14ac:dyDescent="0.35">
      <c r="A302" s="41"/>
      <c r="B302" s="110">
        <v>126</v>
      </c>
      <c r="C302" s="184"/>
      <c r="D302" s="184"/>
      <c r="E302" s="220"/>
      <c r="F302" s="219"/>
      <c r="G302" s="184"/>
      <c r="H302" s="31">
        <f t="shared" si="16"/>
        <v>0</v>
      </c>
      <c r="I302" s="184"/>
      <c r="J302" s="31" t="str">
        <f>IF('Cenas aprēķins'!$E$22="Jā",IFERROR(ROUND(O302/$M$174*$J$174,2),""),"")</f>
        <v/>
      </c>
      <c r="K302" s="31" t="str">
        <f>IF('Cenas aprēķins'!$F$22="Jā",IFERROR(ROUND(O302/$M$174*$K$174,2),""),"")</f>
        <v/>
      </c>
      <c r="L302" s="31" t="str">
        <f>IF('Cenas aprēķins'!$G$22="Jā",IFERROR(ROUND(O302/$M$174*$L$174,2),""),"")</f>
        <v/>
      </c>
      <c r="M302" s="31" t="str">
        <f>IF('Cenas aprēķins'!$H$22="Jā",IFERROR(ROUND(H302/I302/12,2),""),"")</f>
        <v/>
      </c>
      <c r="N302" s="32" t="str">
        <f>IF('Cenas aprēķins'!$I$22="Jā",IFERROR(ROUND(O302/$M$174*$N$174,2),""),"")</f>
        <v/>
      </c>
      <c r="O302" s="225" t="str">
        <f t="shared" si="17"/>
        <v/>
      </c>
    </row>
    <row r="303" spans="1:15" ht="15.5" hidden="1" outlineLevel="2" x14ac:dyDescent="0.35">
      <c r="A303" s="41"/>
      <c r="B303" s="110">
        <v>127</v>
      </c>
      <c r="C303" s="184"/>
      <c r="D303" s="184"/>
      <c r="E303" s="220"/>
      <c r="F303" s="219"/>
      <c r="G303" s="184"/>
      <c r="H303" s="31">
        <f t="shared" si="16"/>
        <v>0</v>
      </c>
      <c r="I303" s="184"/>
      <c r="J303" s="31" t="str">
        <f>IF('Cenas aprēķins'!$E$22="Jā",IFERROR(ROUND(O303/$M$174*$J$174,2),""),"")</f>
        <v/>
      </c>
      <c r="K303" s="31" t="str">
        <f>IF('Cenas aprēķins'!$F$22="Jā",IFERROR(ROUND(O303/$M$174*$K$174,2),""),"")</f>
        <v/>
      </c>
      <c r="L303" s="31" t="str">
        <f>IF('Cenas aprēķins'!$G$22="Jā",IFERROR(ROUND(O303/$M$174*$L$174,2),""),"")</f>
        <v/>
      </c>
      <c r="M303" s="31" t="str">
        <f>IF('Cenas aprēķins'!$H$22="Jā",IFERROR(ROUND(H303/I303/12,2),""),"")</f>
        <v/>
      </c>
      <c r="N303" s="32" t="str">
        <f>IF('Cenas aprēķins'!$I$22="Jā",IFERROR(ROUND(O303/$M$174*$N$174,2),""),"")</f>
        <v/>
      </c>
      <c r="O303" s="225" t="str">
        <f t="shared" si="17"/>
        <v/>
      </c>
    </row>
    <row r="304" spans="1:15" ht="15.5" hidden="1" outlineLevel="2" x14ac:dyDescent="0.35">
      <c r="A304" s="41"/>
      <c r="B304" s="110">
        <v>128</v>
      </c>
      <c r="C304" s="184"/>
      <c r="D304" s="184"/>
      <c r="E304" s="220"/>
      <c r="F304" s="219"/>
      <c r="G304" s="184"/>
      <c r="H304" s="31">
        <f t="shared" si="16"/>
        <v>0</v>
      </c>
      <c r="I304" s="184"/>
      <c r="J304" s="31" t="str">
        <f>IF('Cenas aprēķins'!$E$22="Jā",IFERROR(ROUND(O304/$M$174*$J$174,2),""),"")</f>
        <v/>
      </c>
      <c r="K304" s="31" t="str">
        <f>IF('Cenas aprēķins'!$F$22="Jā",IFERROR(ROUND(O304/$M$174*$K$174,2),""),"")</f>
        <v/>
      </c>
      <c r="L304" s="31" t="str">
        <f>IF('Cenas aprēķins'!$G$22="Jā",IFERROR(ROUND(O304/$M$174*$L$174,2),""),"")</f>
        <v/>
      </c>
      <c r="M304" s="31" t="str">
        <f>IF('Cenas aprēķins'!$H$22="Jā",IFERROR(ROUND(H304/I304/12,2),""),"")</f>
        <v/>
      </c>
      <c r="N304" s="32" t="str">
        <f>IF('Cenas aprēķins'!$I$22="Jā",IFERROR(ROUND(O304/$M$174*$N$174,2),""),"")</f>
        <v/>
      </c>
      <c r="O304" s="225" t="str">
        <f t="shared" si="17"/>
        <v/>
      </c>
    </row>
    <row r="305" spans="1:15" ht="15.5" hidden="1" outlineLevel="2" x14ac:dyDescent="0.35">
      <c r="A305" s="41"/>
      <c r="B305" s="110">
        <v>129</v>
      </c>
      <c r="C305" s="184"/>
      <c r="D305" s="184"/>
      <c r="E305" s="220"/>
      <c r="F305" s="219"/>
      <c r="G305" s="184"/>
      <c r="H305" s="31">
        <f t="shared" ref="H305:H326" si="18">F305*G305</f>
        <v>0</v>
      </c>
      <c r="I305" s="184"/>
      <c r="J305" s="31" t="str">
        <f>IF('Cenas aprēķins'!$E$22="Jā",IFERROR(ROUND(O305/$M$174*$J$174,2),""),"")</f>
        <v/>
      </c>
      <c r="K305" s="31" t="str">
        <f>IF('Cenas aprēķins'!$F$22="Jā",IFERROR(ROUND(O305/$M$174*$K$174,2),""),"")</f>
        <v/>
      </c>
      <c r="L305" s="31" t="str">
        <f>IF('Cenas aprēķins'!$G$22="Jā",IFERROR(ROUND(O305/$M$174*$L$174,2),""),"")</f>
        <v/>
      </c>
      <c r="M305" s="31" t="str">
        <f>IF('Cenas aprēķins'!$H$22="Jā",IFERROR(ROUND(H305/I305/12,2),""),"")</f>
        <v/>
      </c>
      <c r="N305" s="32" t="str">
        <f>IF('Cenas aprēķins'!$I$22="Jā",IFERROR(ROUND(O305/$M$174*$N$174,2),""),"")</f>
        <v/>
      </c>
      <c r="O305" s="225" t="str">
        <f t="shared" ref="O305:O326" si="19">IFERROR(ROUND(H305/I305/12,2),"")</f>
        <v/>
      </c>
    </row>
    <row r="306" spans="1:15" ht="15.5" outlineLevel="1" collapsed="1" x14ac:dyDescent="0.35">
      <c r="A306" s="41"/>
      <c r="B306" s="110">
        <v>130</v>
      </c>
      <c r="C306" s="184"/>
      <c r="D306" s="184"/>
      <c r="E306" s="220"/>
      <c r="F306" s="219"/>
      <c r="G306" s="184"/>
      <c r="H306" s="31">
        <f t="shared" si="18"/>
        <v>0</v>
      </c>
      <c r="I306" s="184"/>
      <c r="J306" s="31" t="str">
        <f>IF('Cenas aprēķins'!$E$22="Jā",IFERROR(ROUND(O306/$M$174*$J$174,2),""),"")</f>
        <v/>
      </c>
      <c r="K306" s="31" t="str">
        <f>IF('Cenas aprēķins'!$F$22="Jā",IFERROR(ROUND(O306/$M$174*$K$174,2),""),"")</f>
        <v/>
      </c>
      <c r="L306" s="31" t="str">
        <f>IF('Cenas aprēķins'!$G$22="Jā",IFERROR(ROUND(O306/$M$174*$L$174,2),""),"")</f>
        <v/>
      </c>
      <c r="M306" s="31" t="str">
        <f>IF('Cenas aprēķins'!$H$22="Jā",IFERROR(ROUND(H306/I306/12,2),""),"")</f>
        <v/>
      </c>
      <c r="N306" s="32" t="str">
        <f>IF('Cenas aprēķins'!$I$22="Jā",IFERROR(ROUND(O306/$M$174*$N$174,2),""),"")</f>
        <v/>
      </c>
      <c r="O306" s="225" t="str">
        <f t="shared" si="19"/>
        <v/>
      </c>
    </row>
    <row r="307" spans="1:15" ht="15.5" hidden="1" outlineLevel="2" x14ac:dyDescent="0.35">
      <c r="A307" s="41"/>
      <c r="B307" s="110">
        <v>131</v>
      </c>
      <c r="C307" s="184"/>
      <c r="D307" s="184"/>
      <c r="E307" s="220"/>
      <c r="F307" s="219"/>
      <c r="G307" s="184"/>
      <c r="H307" s="31">
        <f t="shared" si="18"/>
        <v>0</v>
      </c>
      <c r="I307" s="184"/>
      <c r="J307" s="31" t="str">
        <f>IF('Cenas aprēķins'!$E$22="Jā",IFERROR(ROUND(O307/$M$174*$J$174,2),""),"")</f>
        <v/>
      </c>
      <c r="K307" s="31" t="str">
        <f>IF('Cenas aprēķins'!$F$22="Jā",IFERROR(ROUND(O307/$M$174*$K$174,2),""),"")</f>
        <v/>
      </c>
      <c r="L307" s="31" t="str">
        <f>IF('Cenas aprēķins'!$G$22="Jā",IFERROR(ROUND(O307/$M$174*$L$174,2),""),"")</f>
        <v/>
      </c>
      <c r="M307" s="31" t="str">
        <f>IF('Cenas aprēķins'!$H$22="Jā",IFERROR(ROUND(H307/I307/12,2),""),"")</f>
        <v/>
      </c>
      <c r="N307" s="32" t="str">
        <f>IF('Cenas aprēķins'!$I$22="Jā",IFERROR(ROUND(O307/$M$174*$N$174,2),""),"")</f>
        <v/>
      </c>
      <c r="O307" s="225" t="str">
        <f t="shared" si="19"/>
        <v/>
      </c>
    </row>
    <row r="308" spans="1:15" ht="15.5" hidden="1" outlineLevel="2" x14ac:dyDescent="0.35">
      <c r="A308" s="41"/>
      <c r="B308" s="110">
        <v>132</v>
      </c>
      <c r="C308" s="184"/>
      <c r="D308" s="184"/>
      <c r="E308" s="220"/>
      <c r="F308" s="219"/>
      <c r="G308" s="184"/>
      <c r="H308" s="31">
        <f t="shared" si="18"/>
        <v>0</v>
      </c>
      <c r="I308" s="184"/>
      <c r="J308" s="31" t="str">
        <f>IF('Cenas aprēķins'!$E$22="Jā",IFERROR(ROUND(O308/$M$174*$J$174,2),""),"")</f>
        <v/>
      </c>
      <c r="K308" s="31" t="str">
        <f>IF('Cenas aprēķins'!$F$22="Jā",IFERROR(ROUND(O308/$M$174*$K$174,2),""),"")</f>
        <v/>
      </c>
      <c r="L308" s="31" t="str">
        <f>IF('Cenas aprēķins'!$G$22="Jā",IFERROR(ROUND(O308/$M$174*$L$174,2),""),"")</f>
        <v/>
      </c>
      <c r="M308" s="31" t="str">
        <f>IF('Cenas aprēķins'!$H$22="Jā",IFERROR(ROUND(H308/I308/12,2),""),"")</f>
        <v/>
      </c>
      <c r="N308" s="32" t="str">
        <f>IF('Cenas aprēķins'!$I$22="Jā",IFERROR(ROUND(O308/$M$174*$N$174,2),""),"")</f>
        <v/>
      </c>
      <c r="O308" s="225" t="str">
        <f t="shared" si="19"/>
        <v/>
      </c>
    </row>
    <row r="309" spans="1:15" ht="15.5" hidden="1" outlineLevel="2" x14ac:dyDescent="0.35">
      <c r="A309" s="41"/>
      <c r="B309" s="110">
        <v>133</v>
      </c>
      <c r="C309" s="184"/>
      <c r="D309" s="184"/>
      <c r="E309" s="220"/>
      <c r="F309" s="219"/>
      <c r="G309" s="184"/>
      <c r="H309" s="31">
        <f t="shared" si="18"/>
        <v>0</v>
      </c>
      <c r="I309" s="184"/>
      <c r="J309" s="31" t="str">
        <f>IF('Cenas aprēķins'!$E$22="Jā",IFERROR(ROUND(O309/$M$174*$J$174,2),""),"")</f>
        <v/>
      </c>
      <c r="K309" s="31" t="str">
        <f>IF('Cenas aprēķins'!$F$22="Jā",IFERROR(ROUND(O309/$M$174*$K$174,2),""),"")</f>
        <v/>
      </c>
      <c r="L309" s="31" t="str">
        <f>IF('Cenas aprēķins'!$G$22="Jā",IFERROR(ROUND(O309/$M$174*$L$174,2),""),"")</f>
        <v/>
      </c>
      <c r="M309" s="31" t="str">
        <f>IF('Cenas aprēķins'!$H$22="Jā",IFERROR(ROUND(H309/I309/12,2),""),"")</f>
        <v/>
      </c>
      <c r="N309" s="32" t="str">
        <f>IF('Cenas aprēķins'!$I$22="Jā",IFERROR(ROUND(O309/$M$174*$N$174,2),""),"")</f>
        <v/>
      </c>
      <c r="O309" s="225" t="str">
        <f t="shared" si="19"/>
        <v/>
      </c>
    </row>
    <row r="310" spans="1:15" ht="15.5" hidden="1" outlineLevel="2" x14ac:dyDescent="0.35">
      <c r="A310" s="41"/>
      <c r="B310" s="110">
        <v>134</v>
      </c>
      <c r="C310" s="184"/>
      <c r="D310" s="184"/>
      <c r="E310" s="220"/>
      <c r="F310" s="219"/>
      <c r="G310" s="184"/>
      <c r="H310" s="31">
        <f t="shared" si="18"/>
        <v>0</v>
      </c>
      <c r="I310" s="184"/>
      <c r="J310" s="31" t="str">
        <f>IF('Cenas aprēķins'!$E$22="Jā",IFERROR(ROUND(O310/$M$174*$J$174,2),""),"")</f>
        <v/>
      </c>
      <c r="K310" s="31" t="str">
        <f>IF('Cenas aprēķins'!$F$22="Jā",IFERROR(ROUND(O310/$M$174*$K$174,2),""),"")</f>
        <v/>
      </c>
      <c r="L310" s="31" t="str">
        <f>IF('Cenas aprēķins'!$G$22="Jā",IFERROR(ROUND(O310/$M$174*$L$174,2),""),"")</f>
        <v/>
      </c>
      <c r="M310" s="31" t="str">
        <f>IF('Cenas aprēķins'!$H$22="Jā",IFERROR(ROUND(H310/I310/12,2),""),"")</f>
        <v/>
      </c>
      <c r="N310" s="32" t="str">
        <f>IF('Cenas aprēķins'!$I$22="Jā",IFERROR(ROUND(O310/$M$174*$N$174,2),""),"")</f>
        <v/>
      </c>
      <c r="O310" s="225" t="str">
        <f t="shared" si="19"/>
        <v/>
      </c>
    </row>
    <row r="311" spans="1:15" ht="15.5" hidden="1" outlineLevel="2" x14ac:dyDescent="0.35">
      <c r="A311" s="41"/>
      <c r="B311" s="110">
        <v>135</v>
      </c>
      <c r="C311" s="184"/>
      <c r="D311" s="184"/>
      <c r="E311" s="220"/>
      <c r="F311" s="219"/>
      <c r="G311" s="184"/>
      <c r="H311" s="31">
        <f t="shared" si="18"/>
        <v>0</v>
      </c>
      <c r="I311" s="184"/>
      <c r="J311" s="31" t="str">
        <f>IF('Cenas aprēķins'!$E$22="Jā",IFERROR(ROUND(O311/$M$174*$J$174,2),""),"")</f>
        <v/>
      </c>
      <c r="K311" s="31" t="str">
        <f>IF('Cenas aprēķins'!$F$22="Jā",IFERROR(ROUND(O311/$M$174*$K$174,2),""),"")</f>
        <v/>
      </c>
      <c r="L311" s="31" t="str">
        <f>IF('Cenas aprēķins'!$G$22="Jā",IFERROR(ROUND(O311/$M$174*$L$174,2),""),"")</f>
        <v/>
      </c>
      <c r="M311" s="31" t="str">
        <f>IF('Cenas aprēķins'!$H$22="Jā",IFERROR(ROUND(H311/I311/12,2),""),"")</f>
        <v/>
      </c>
      <c r="N311" s="32" t="str">
        <f>IF('Cenas aprēķins'!$I$22="Jā",IFERROR(ROUND(O311/$M$174*$N$174,2),""),"")</f>
        <v/>
      </c>
      <c r="O311" s="225" t="str">
        <f t="shared" si="19"/>
        <v/>
      </c>
    </row>
    <row r="312" spans="1:15" ht="15.5" hidden="1" outlineLevel="2" x14ac:dyDescent="0.35">
      <c r="A312" s="41"/>
      <c r="B312" s="110">
        <v>136</v>
      </c>
      <c r="C312" s="184"/>
      <c r="D312" s="184"/>
      <c r="E312" s="220"/>
      <c r="F312" s="219"/>
      <c r="G312" s="184"/>
      <c r="H312" s="31">
        <f t="shared" si="18"/>
        <v>0</v>
      </c>
      <c r="I312" s="184"/>
      <c r="J312" s="31" t="str">
        <f>IF('Cenas aprēķins'!$E$22="Jā",IFERROR(ROUND(O312/$M$174*$J$174,2),""),"")</f>
        <v/>
      </c>
      <c r="K312" s="31" t="str">
        <f>IF('Cenas aprēķins'!$F$22="Jā",IFERROR(ROUND(O312/$M$174*$K$174,2),""),"")</f>
        <v/>
      </c>
      <c r="L312" s="31" t="str">
        <f>IF('Cenas aprēķins'!$G$22="Jā",IFERROR(ROUND(O312/$M$174*$L$174,2),""),"")</f>
        <v/>
      </c>
      <c r="M312" s="31" t="str">
        <f>IF('Cenas aprēķins'!$H$22="Jā",IFERROR(ROUND(H312/I312/12,2),""),"")</f>
        <v/>
      </c>
      <c r="N312" s="32" t="str">
        <f>IF('Cenas aprēķins'!$I$22="Jā",IFERROR(ROUND(O312/$M$174*$N$174,2),""),"")</f>
        <v/>
      </c>
      <c r="O312" s="225" t="str">
        <f t="shared" si="19"/>
        <v/>
      </c>
    </row>
    <row r="313" spans="1:15" ht="15.5" hidden="1" outlineLevel="2" x14ac:dyDescent="0.35">
      <c r="A313" s="41"/>
      <c r="B313" s="110">
        <v>137</v>
      </c>
      <c r="C313" s="184"/>
      <c r="D313" s="184"/>
      <c r="E313" s="220"/>
      <c r="F313" s="219"/>
      <c r="G313" s="184"/>
      <c r="H313" s="31">
        <f t="shared" si="18"/>
        <v>0</v>
      </c>
      <c r="I313" s="184"/>
      <c r="J313" s="31" t="str">
        <f>IF('Cenas aprēķins'!$E$22="Jā",IFERROR(ROUND(O313/$M$174*$J$174,2),""),"")</f>
        <v/>
      </c>
      <c r="K313" s="31" t="str">
        <f>IF('Cenas aprēķins'!$F$22="Jā",IFERROR(ROUND(O313/$M$174*$K$174,2),""),"")</f>
        <v/>
      </c>
      <c r="L313" s="31" t="str">
        <f>IF('Cenas aprēķins'!$G$22="Jā",IFERROR(ROUND(O313/$M$174*$L$174,2),""),"")</f>
        <v/>
      </c>
      <c r="M313" s="31" t="str">
        <f>IF('Cenas aprēķins'!$H$22="Jā",IFERROR(ROUND(H313/I313/12,2),""),"")</f>
        <v/>
      </c>
      <c r="N313" s="32" t="str">
        <f>IF('Cenas aprēķins'!$I$22="Jā",IFERROR(ROUND(O313/$M$174*$N$174,2),""),"")</f>
        <v/>
      </c>
      <c r="O313" s="225" t="str">
        <f t="shared" si="19"/>
        <v/>
      </c>
    </row>
    <row r="314" spans="1:15" ht="15.5" hidden="1" outlineLevel="2" x14ac:dyDescent="0.35">
      <c r="A314" s="41"/>
      <c r="B314" s="110">
        <v>138</v>
      </c>
      <c r="C314" s="184"/>
      <c r="D314" s="184"/>
      <c r="E314" s="220"/>
      <c r="F314" s="219"/>
      <c r="G314" s="184"/>
      <c r="H314" s="31">
        <f t="shared" si="18"/>
        <v>0</v>
      </c>
      <c r="I314" s="184"/>
      <c r="J314" s="31" t="str">
        <f>IF('Cenas aprēķins'!$E$22="Jā",IFERROR(ROUND(O314/$M$174*$J$174,2),""),"")</f>
        <v/>
      </c>
      <c r="K314" s="31" t="str">
        <f>IF('Cenas aprēķins'!$F$22="Jā",IFERROR(ROUND(O314/$M$174*$K$174,2),""),"")</f>
        <v/>
      </c>
      <c r="L314" s="31" t="str">
        <f>IF('Cenas aprēķins'!$G$22="Jā",IFERROR(ROUND(O314/$M$174*$L$174,2),""),"")</f>
        <v/>
      </c>
      <c r="M314" s="31" t="str">
        <f>IF('Cenas aprēķins'!$H$22="Jā",IFERROR(ROUND(H314/I314/12,2),""),"")</f>
        <v/>
      </c>
      <c r="N314" s="32" t="str">
        <f>IF('Cenas aprēķins'!$I$22="Jā",IFERROR(ROUND(O314/$M$174*$N$174,2),""),"")</f>
        <v/>
      </c>
      <c r="O314" s="225" t="str">
        <f t="shared" si="19"/>
        <v/>
      </c>
    </row>
    <row r="315" spans="1:15" ht="15.5" hidden="1" outlineLevel="2" x14ac:dyDescent="0.35">
      <c r="A315" s="41"/>
      <c r="B315" s="110">
        <v>139</v>
      </c>
      <c r="C315" s="184"/>
      <c r="D315" s="184"/>
      <c r="E315" s="220"/>
      <c r="F315" s="219"/>
      <c r="G315" s="184"/>
      <c r="H315" s="31">
        <f t="shared" si="18"/>
        <v>0</v>
      </c>
      <c r="I315" s="184"/>
      <c r="J315" s="31" t="str">
        <f>IF('Cenas aprēķins'!$E$22="Jā",IFERROR(ROUND(O315/$M$174*$J$174,2),""),"")</f>
        <v/>
      </c>
      <c r="K315" s="31" t="str">
        <f>IF('Cenas aprēķins'!$F$22="Jā",IFERROR(ROUND(O315/$M$174*$K$174,2),""),"")</f>
        <v/>
      </c>
      <c r="L315" s="31" t="str">
        <f>IF('Cenas aprēķins'!$G$22="Jā",IFERROR(ROUND(O315/$M$174*$L$174,2),""),"")</f>
        <v/>
      </c>
      <c r="M315" s="31" t="str">
        <f>IF('Cenas aprēķins'!$H$22="Jā",IFERROR(ROUND(H315/I315/12,2),""),"")</f>
        <v/>
      </c>
      <c r="N315" s="32" t="str">
        <f>IF('Cenas aprēķins'!$I$22="Jā",IFERROR(ROUND(O315/$M$174*$N$174,2),""),"")</f>
        <v/>
      </c>
      <c r="O315" s="225" t="str">
        <f t="shared" si="19"/>
        <v/>
      </c>
    </row>
    <row r="316" spans="1:15" ht="15.5" outlineLevel="1" collapsed="1" x14ac:dyDescent="0.35">
      <c r="A316" s="41"/>
      <c r="B316" s="110">
        <v>140</v>
      </c>
      <c r="C316" s="184"/>
      <c r="D316" s="184"/>
      <c r="E316" s="220"/>
      <c r="F316" s="219"/>
      <c r="G316" s="184"/>
      <c r="H316" s="31">
        <f t="shared" si="18"/>
        <v>0</v>
      </c>
      <c r="I316" s="184"/>
      <c r="J316" s="31" t="str">
        <f>IF('Cenas aprēķins'!$E$22="Jā",IFERROR(ROUND(O316/$M$174*$J$174,2),""),"")</f>
        <v/>
      </c>
      <c r="K316" s="31" t="str">
        <f>IF('Cenas aprēķins'!$F$22="Jā",IFERROR(ROUND(O316/$M$174*$K$174,2),""),"")</f>
        <v/>
      </c>
      <c r="L316" s="31" t="str">
        <f>IF('Cenas aprēķins'!$G$22="Jā",IFERROR(ROUND(O316/$M$174*$L$174,2),""),"")</f>
        <v/>
      </c>
      <c r="M316" s="31" t="str">
        <f>IF('Cenas aprēķins'!$H$22="Jā",IFERROR(ROUND(H316/I316/12,2),""),"")</f>
        <v/>
      </c>
      <c r="N316" s="32" t="str">
        <f>IF('Cenas aprēķins'!$I$22="Jā",IFERROR(ROUND(O316/$M$174*$N$174,2),""),"")</f>
        <v/>
      </c>
      <c r="O316" s="225" t="str">
        <f t="shared" si="19"/>
        <v/>
      </c>
    </row>
    <row r="317" spans="1:15" ht="15.5" hidden="1" outlineLevel="2" x14ac:dyDescent="0.35">
      <c r="A317" s="41"/>
      <c r="B317" s="110">
        <v>141</v>
      </c>
      <c r="C317" s="184"/>
      <c r="D317" s="184"/>
      <c r="E317" s="220"/>
      <c r="F317" s="219"/>
      <c r="G317" s="184"/>
      <c r="H317" s="31">
        <f t="shared" si="18"/>
        <v>0</v>
      </c>
      <c r="I317" s="184"/>
      <c r="J317" s="31" t="str">
        <f>IF('Cenas aprēķins'!$E$22="Jā",IFERROR(ROUND(O317/$M$174*$J$174,2),""),"")</f>
        <v/>
      </c>
      <c r="K317" s="31" t="str">
        <f>IF('Cenas aprēķins'!$F$22="Jā",IFERROR(ROUND(O317/$M$174*$K$174,2),""),"")</f>
        <v/>
      </c>
      <c r="L317" s="31" t="str">
        <f>IF('Cenas aprēķins'!$G$22="Jā",IFERROR(ROUND(O317/$M$174*$L$174,2),""),"")</f>
        <v/>
      </c>
      <c r="M317" s="31" t="str">
        <f>IF('Cenas aprēķins'!$H$22="Jā",IFERROR(ROUND(H317/I317/12,2),""),"")</f>
        <v/>
      </c>
      <c r="N317" s="32" t="str">
        <f>IF('Cenas aprēķins'!$I$22="Jā",IFERROR(ROUND(O317/$M$174*$N$174,2),""),"")</f>
        <v/>
      </c>
      <c r="O317" s="225" t="str">
        <f t="shared" si="19"/>
        <v/>
      </c>
    </row>
    <row r="318" spans="1:15" ht="15.5" hidden="1" outlineLevel="2" x14ac:dyDescent="0.35">
      <c r="A318" s="41"/>
      <c r="B318" s="110">
        <v>142</v>
      </c>
      <c r="C318" s="184"/>
      <c r="D318" s="184"/>
      <c r="E318" s="220"/>
      <c r="F318" s="219"/>
      <c r="G318" s="184"/>
      <c r="H318" s="31">
        <f t="shared" si="18"/>
        <v>0</v>
      </c>
      <c r="I318" s="184"/>
      <c r="J318" s="31" t="str">
        <f>IF('Cenas aprēķins'!$E$22="Jā",IFERROR(ROUND(O318/$M$174*$J$174,2),""),"")</f>
        <v/>
      </c>
      <c r="K318" s="31" t="str">
        <f>IF('Cenas aprēķins'!$F$22="Jā",IFERROR(ROUND(O318/$M$174*$K$174,2),""),"")</f>
        <v/>
      </c>
      <c r="L318" s="31" t="str">
        <f>IF('Cenas aprēķins'!$G$22="Jā",IFERROR(ROUND(O318/$M$174*$L$174,2),""),"")</f>
        <v/>
      </c>
      <c r="M318" s="31" t="str">
        <f>IF('Cenas aprēķins'!$H$22="Jā",IFERROR(ROUND(H318/I318/12,2),""),"")</f>
        <v/>
      </c>
      <c r="N318" s="32" t="str">
        <f>IF('Cenas aprēķins'!$I$22="Jā",IFERROR(ROUND(O318/$M$174*$N$174,2),""),"")</f>
        <v/>
      </c>
      <c r="O318" s="225" t="str">
        <f t="shared" si="19"/>
        <v/>
      </c>
    </row>
    <row r="319" spans="1:15" ht="15.5" hidden="1" outlineLevel="2" x14ac:dyDescent="0.35">
      <c r="A319" s="41"/>
      <c r="B319" s="110">
        <v>143</v>
      </c>
      <c r="C319" s="184"/>
      <c r="D319" s="184"/>
      <c r="E319" s="220"/>
      <c r="F319" s="219"/>
      <c r="G319" s="184"/>
      <c r="H319" s="31">
        <f t="shared" si="18"/>
        <v>0</v>
      </c>
      <c r="I319" s="184"/>
      <c r="J319" s="31" t="str">
        <f>IF('Cenas aprēķins'!$E$22="Jā",IFERROR(ROUND(O319/$M$174*$J$174,2),""),"")</f>
        <v/>
      </c>
      <c r="K319" s="31" t="str">
        <f>IF('Cenas aprēķins'!$F$22="Jā",IFERROR(ROUND(O319/$M$174*$K$174,2),""),"")</f>
        <v/>
      </c>
      <c r="L319" s="31" t="str">
        <f>IF('Cenas aprēķins'!$G$22="Jā",IFERROR(ROUND(O319/$M$174*$L$174,2),""),"")</f>
        <v/>
      </c>
      <c r="M319" s="31" t="str">
        <f>IF('Cenas aprēķins'!$H$22="Jā",IFERROR(ROUND(H319/I319/12,2),""),"")</f>
        <v/>
      </c>
      <c r="N319" s="32" t="str">
        <f>IF('Cenas aprēķins'!$I$22="Jā",IFERROR(ROUND(O319/$M$174*$N$174,2),""),"")</f>
        <v/>
      </c>
      <c r="O319" s="225" t="str">
        <f t="shared" si="19"/>
        <v/>
      </c>
    </row>
    <row r="320" spans="1:15" ht="15.5" hidden="1" outlineLevel="2" x14ac:dyDescent="0.35">
      <c r="A320" s="41"/>
      <c r="B320" s="110">
        <v>144</v>
      </c>
      <c r="C320" s="184"/>
      <c r="D320" s="184"/>
      <c r="E320" s="220"/>
      <c r="F320" s="219"/>
      <c r="G320" s="184"/>
      <c r="H320" s="31">
        <f t="shared" si="18"/>
        <v>0</v>
      </c>
      <c r="I320" s="184"/>
      <c r="J320" s="31" t="str">
        <f>IF('Cenas aprēķins'!$E$22="Jā",IFERROR(ROUND(O320/$M$174*$J$174,2),""),"")</f>
        <v/>
      </c>
      <c r="K320" s="31" t="str">
        <f>IF('Cenas aprēķins'!$F$22="Jā",IFERROR(ROUND(O320/$M$174*$K$174,2),""),"")</f>
        <v/>
      </c>
      <c r="L320" s="31" t="str">
        <f>IF('Cenas aprēķins'!$G$22="Jā",IFERROR(ROUND(O320/$M$174*$L$174,2),""),"")</f>
        <v/>
      </c>
      <c r="M320" s="31" t="str">
        <f>IF('Cenas aprēķins'!$H$22="Jā",IFERROR(ROUND(H320/I320/12,2),""),"")</f>
        <v/>
      </c>
      <c r="N320" s="32" t="str">
        <f>IF('Cenas aprēķins'!$I$22="Jā",IFERROR(ROUND(O320/$M$174*$N$174,2),""),"")</f>
        <v/>
      </c>
      <c r="O320" s="225" t="str">
        <f t="shared" si="19"/>
        <v/>
      </c>
    </row>
    <row r="321" spans="1:15" ht="15.5" hidden="1" outlineLevel="2" x14ac:dyDescent="0.35">
      <c r="A321" s="41"/>
      <c r="B321" s="110">
        <v>145</v>
      </c>
      <c r="C321" s="184"/>
      <c r="D321" s="184"/>
      <c r="E321" s="220"/>
      <c r="F321" s="219"/>
      <c r="G321" s="184"/>
      <c r="H321" s="31">
        <f t="shared" si="18"/>
        <v>0</v>
      </c>
      <c r="I321" s="184"/>
      <c r="J321" s="31" t="str">
        <f>IF('Cenas aprēķins'!$E$22="Jā",IFERROR(ROUND(O321/$M$174*$J$174,2),""),"")</f>
        <v/>
      </c>
      <c r="K321" s="31" t="str">
        <f>IF('Cenas aprēķins'!$F$22="Jā",IFERROR(ROUND(O321/$M$174*$K$174,2),""),"")</f>
        <v/>
      </c>
      <c r="L321" s="31" t="str">
        <f>IF('Cenas aprēķins'!$G$22="Jā",IFERROR(ROUND(O321/$M$174*$L$174,2),""),"")</f>
        <v/>
      </c>
      <c r="M321" s="31" t="str">
        <f>IF('Cenas aprēķins'!$H$22="Jā",IFERROR(ROUND(H321/I321/12,2),""),"")</f>
        <v/>
      </c>
      <c r="N321" s="32" t="str">
        <f>IF('Cenas aprēķins'!$I$22="Jā",IFERROR(ROUND(O321/$M$174*$N$174,2),""),"")</f>
        <v/>
      </c>
      <c r="O321" s="225" t="str">
        <f t="shared" si="19"/>
        <v/>
      </c>
    </row>
    <row r="322" spans="1:15" ht="15.5" hidden="1" outlineLevel="2" x14ac:dyDescent="0.35">
      <c r="A322" s="41"/>
      <c r="B322" s="110">
        <v>146</v>
      </c>
      <c r="C322" s="184"/>
      <c r="D322" s="184"/>
      <c r="E322" s="220"/>
      <c r="F322" s="219"/>
      <c r="G322" s="184"/>
      <c r="H322" s="31">
        <f t="shared" si="18"/>
        <v>0</v>
      </c>
      <c r="I322" s="184"/>
      <c r="J322" s="31" t="str">
        <f>IF('Cenas aprēķins'!$E$22="Jā",IFERROR(ROUND(O322/$M$174*$J$174,2),""),"")</f>
        <v/>
      </c>
      <c r="K322" s="31" t="str">
        <f>IF('Cenas aprēķins'!$F$22="Jā",IFERROR(ROUND(O322/$M$174*$K$174,2),""),"")</f>
        <v/>
      </c>
      <c r="L322" s="31" t="str">
        <f>IF('Cenas aprēķins'!$G$22="Jā",IFERROR(ROUND(O322/$M$174*$L$174,2),""),"")</f>
        <v/>
      </c>
      <c r="M322" s="31" t="str">
        <f>IF('Cenas aprēķins'!$H$22="Jā",IFERROR(ROUND(H322/I322/12,2),""),"")</f>
        <v/>
      </c>
      <c r="N322" s="32" t="str">
        <f>IF('Cenas aprēķins'!$I$22="Jā",IFERROR(ROUND(O322/$M$174*$N$174,2),""),"")</f>
        <v/>
      </c>
      <c r="O322" s="225" t="str">
        <f t="shared" si="19"/>
        <v/>
      </c>
    </row>
    <row r="323" spans="1:15" ht="15.5" hidden="1" outlineLevel="2" x14ac:dyDescent="0.35">
      <c r="A323" s="41"/>
      <c r="B323" s="110">
        <v>147</v>
      </c>
      <c r="C323" s="184"/>
      <c r="D323" s="184"/>
      <c r="E323" s="220"/>
      <c r="F323" s="219"/>
      <c r="G323" s="184"/>
      <c r="H323" s="31">
        <f t="shared" si="18"/>
        <v>0</v>
      </c>
      <c r="I323" s="184"/>
      <c r="J323" s="31" t="str">
        <f>IF('Cenas aprēķins'!$E$22="Jā",IFERROR(ROUND(O323/$M$174*$J$174,2),""),"")</f>
        <v/>
      </c>
      <c r="K323" s="31" t="str">
        <f>IF('Cenas aprēķins'!$F$22="Jā",IFERROR(ROUND(O323/$M$174*$K$174,2),""),"")</f>
        <v/>
      </c>
      <c r="L323" s="31" t="str">
        <f>IF('Cenas aprēķins'!$G$22="Jā",IFERROR(ROUND(O323/$M$174*$L$174,2),""),"")</f>
        <v/>
      </c>
      <c r="M323" s="31" t="str">
        <f>IF('Cenas aprēķins'!$H$22="Jā",IFERROR(ROUND(H323/I323/12,2),""),"")</f>
        <v/>
      </c>
      <c r="N323" s="32" t="str">
        <f>IF('Cenas aprēķins'!$I$22="Jā",IFERROR(ROUND(O323/$M$174*$N$174,2),""),"")</f>
        <v/>
      </c>
      <c r="O323" s="225" t="str">
        <f t="shared" si="19"/>
        <v/>
      </c>
    </row>
    <row r="324" spans="1:15" ht="15.5" hidden="1" outlineLevel="2" x14ac:dyDescent="0.35">
      <c r="A324" s="41"/>
      <c r="B324" s="110">
        <v>148</v>
      </c>
      <c r="C324" s="184"/>
      <c r="D324" s="184"/>
      <c r="E324" s="220"/>
      <c r="F324" s="219"/>
      <c r="G324" s="184"/>
      <c r="H324" s="31">
        <f t="shared" si="18"/>
        <v>0</v>
      </c>
      <c r="I324" s="184"/>
      <c r="J324" s="31" t="str">
        <f>IF('Cenas aprēķins'!$E$22="Jā",IFERROR(ROUND(O324/$M$174*$J$174,2),""),"")</f>
        <v/>
      </c>
      <c r="K324" s="31" t="str">
        <f>IF('Cenas aprēķins'!$F$22="Jā",IFERROR(ROUND(O324/$M$174*$K$174,2),""),"")</f>
        <v/>
      </c>
      <c r="L324" s="31" t="str">
        <f>IF('Cenas aprēķins'!$G$22="Jā",IFERROR(ROUND(O324/$M$174*$L$174,2),""),"")</f>
        <v/>
      </c>
      <c r="M324" s="31" t="str">
        <f>IF('Cenas aprēķins'!$H$22="Jā",IFERROR(ROUND(H324/I324/12,2),""),"")</f>
        <v/>
      </c>
      <c r="N324" s="32" t="str">
        <f>IF('Cenas aprēķins'!$I$22="Jā",IFERROR(ROUND(O324/$M$174*$N$174,2),""),"")</f>
        <v/>
      </c>
      <c r="O324" s="225" t="str">
        <f t="shared" si="19"/>
        <v/>
      </c>
    </row>
    <row r="325" spans="1:15" ht="15.5" hidden="1" outlineLevel="2" x14ac:dyDescent="0.35">
      <c r="A325" s="41"/>
      <c r="B325" s="110">
        <v>149</v>
      </c>
      <c r="C325" s="184"/>
      <c r="D325" s="184"/>
      <c r="E325" s="220"/>
      <c r="F325" s="219"/>
      <c r="G325" s="184"/>
      <c r="H325" s="31">
        <f t="shared" si="18"/>
        <v>0</v>
      </c>
      <c r="I325" s="184"/>
      <c r="J325" s="31" t="str">
        <f>IF('Cenas aprēķins'!$E$22="Jā",IFERROR(ROUND(O325/$M$174*$J$174,2),""),"")</f>
        <v/>
      </c>
      <c r="K325" s="31" t="str">
        <f>IF('Cenas aprēķins'!$F$22="Jā",IFERROR(ROUND(O325/$M$174*$K$174,2),""),"")</f>
        <v/>
      </c>
      <c r="L325" s="31" t="str">
        <f>IF('Cenas aprēķins'!$G$22="Jā",IFERROR(ROUND(O325/$M$174*$L$174,2),""),"")</f>
        <v/>
      </c>
      <c r="M325" s="31" t="str">
        <f>IF('Cenas aprēķins'!$H$22="Jā",IFERROR(ROUND(H325/I325/12,2),""),"")</f>
        <v/>
      </c>
      <c r="N325" s="32" t="str">
        <f>IF('Cenas aprēķins'!$I$22="Jā",IFERROR(ROUND(O325/$M$174*$N$174,2),""),"")</f>
        <v/>
      </c>
      <c r="O325" s="225" t="str">
        <f t="shared" si="19"/>
        <v/>
      </c>
    </row>
    <row r="326" spans="1:15" ht="16" hidden="1" outlineLevel="2" thickBot="1" x14ac:dyDescent="0.4">
      <c r="A326" s="41"/>
      <c r="B326" s="111">
        <v>150</v>
      </c>
      <c r="C326" s="187"/>
      <c r="D326" s="187"/>
      <c r="E326" s="221"/>
      <c r="F326" s="79"/>
      <c r="G326" s="187"/>
      <c r="H326" s="34">
        <f t="shared" si="18"/>
        <v>0</v>
      </c>
      <c r="I326" s="187"/>
      <c r="J326" s="34" t="str">
        <f>IF('Cenas aprēķins'!$E$22="Jā",IFERROR(ROUND(O326/$M$174*$J$174,2),""),"")</f>
        <v/>
      </c>
      <c r="K326" s="34" t="str">
        <f>IF('Cenas aprēķins'!$F$22="Jā",IFERROR(ROUND(O326/$M$174*$K$174,2),""),"")</f>
        <v/>
      </c>
      <c r="L326" s="34" t="str">
        <f>IF('Cenas aprēķins'!$G$22="Jā",IFERROR(ROUND(O326/$M$174*$L$174,2),""),"")</f>
        <v/>
      </c>
      <c r="M326" s="34" t="str">
        <f>IF('Cenas aprēķins'!$H$22="Jā",IFERROR(ROUND(H326/I326/12,2),""),"")</f>
        <v/>
      </c>
      <c r="N326" s="35" t="str">
        <f>IF('Cenas aprēķins'!$I$22="Jā",IFERROR(ROUND(O326/$M$174*$N$174,2),""),"")</f>
        <v/>
      </c>
      <c r="O326" s="225" t="str">
        <f t="shared" si="19"/>
        <v/>
      </c>
    </row>
    <row r="327" spans="1:15" ht="15.5" x14ac:dyDescent="0.35">
      <c r="A327" s="41"/>
      <c r="B327" s="41"/>
      <c r="C327" s="41"/>
      <c r="D327" s="41"/>
      <c r="E327" s="41"/>
      <c r="F327" s="41"/>
      <c r="G327" s="41"/>
      <c r="H327" s="41"/>
      <c r="I327" s="41"/>
      <c r="J327" s="41"/>
      <c r="K327" s="41"/>
      <c r="L327" s="41"/>
      <c r="M327" s="41"/>
      <c r="N327" s="41"/>
      <c r="O327" s="225"/>
    </row>
    <row r="328" spans="1:15" ht="15.5" x14ac:dyDescent="0.35">
      <c r="A328" s="41"/>
      <c r="B328" s="41"/>
      <c r="C328" s="41"/>
      <c r="D328" s="41"/>
      <c r="E328" s="41"/>
      <c r="F328" s="41"/>
      <c r="G328" s="41"/>
      <c r="H328" s="41"/>
      <c r="I328" s="41"/>
      <c r="J328" s="41"/>
      <c r="K328" s="41"/>
      <c r="L328" s="41"/>
      <c r="M328" s="41"/>
      <c r="N328" s="41"/>
      <c r="O328" s="225"/>
    </row>
    <row r="329" spans="1:15" ht="15.5" x14ac:dyDescent="0.35">
      <c r="A329" s="41"/>
      <c r="B329" s="41"/>
      <c r="C329" s="41"/>
      <c r="D329" s="41"/>
      <c r="E329" s="41"/>
      <c r="F329" s="41"/>
      <c r="G329" s="41"/>
      <c r="H329" s="41"/>
      <c r="I329" s="41"/>
      <c r="J329" s="41"/>
      <c r="K329" s="41"/>
      <c r="L329" s="41"/>
      <c r="M329" s="41"/>
      <c r="N329" s="41"/>
    </row>
    <row r="330" spans="1:15" ht="15.5" x14ac:dyDescent="0.35">
      <c r="A330" s="41"/>
      <c r="B330" s="41"/>
      <c r="C330" s="41"/>
      <c r="D330" s="41"/>
      <c r="E330" s="41"/>
      <c r="F330" s="41"/>
      <c r="G330" s="41"/>
      <c r="H330" s="41"/>
      <c r="I330" s="41"/>
      <c r="J330" s="41"/>
      <c r="K330" s="41"/>
      <c r="L330" s="41"/>
      <c r="M330" s="41"/>
      <c r="N330" s="41"/>
    </row>
    <row r="331" spans="1:15" ht="15.5" x14ac:dyDescent="0.35">
      <c r="A331" s="41"/>
      <c r="B331" s="41"/>
      <c r="C331" s="41"/>
      <c r="D331" s="41"/>
      <c r="E331" s="41"/>
      <c r="F331" s="41"/>
      <c r="G331" s="41"/>
      <c r="H331" s="41"/>
      <c r="I331" s="41"/>
      <c r="J331" s="41"/>
      <c r="K331" s="41"/>
      <c r="L331" s="41"/>
      <c r="M331" s="41"/>
      <c r="N331" s="41"/>
    </row>
    <row r="332" spans="1:15" ht="15.5" x14ac:dyDescent="0.35">
      <c r="A332" s="41"/>
      <c r="B332" s="41"/>
      <c r="C332" s="41"/>
      <c r="D332" s="41"/>
      <c r="E332" s="41"/>
      <c r="F332" s="41"/>
      <c r="G332" s="41"/>
      <c r="H332" s="41"/>
      <c r="I332" s="41"/>
      <c r="J332" s="41"/>
      <c r="K332" s="41"/>
      <c r="L332" s="41"/>
      <c r="M332" s="41"/>
      <c r="N332" s="41"/>
    </row>
    <row r="333" spans="1:15" ht="15.5" x14ac:dyDescent="0.35">
      <c r="A333" s="41"/>
      <c r="B333" s="41"/>
      <c r="C333" s="41"/>
      <c r="D333" s="41"/>
      <c r="E333" s="41"/>
      <c r="F333" s="41"/>
      <c r="G333" s="41"/>
      <c r="H333" s="41"/>
      <c r="I333" s="41"/>
      <c r="J333" s="41"/>
      <c r="K333" s="41"/>
      <c r="L333" s="41"/>
      <c r="M333" s="41"/>
      <c r="N333" s="41"/>
    </row>
    <row r="334" spans="1:15" ht="15.5" x14ac:dyDescent="0.35">
      <c r="A334" s="41"/>
      <c r="B334" s="41"/>
      <c r="C334" s="41"/>
      <c r="D334" s="41"/>
      <c r="E334" s="41"/>
      <c r="F334" s="41"/>
      <c r="G334" s="41"/>
      <c r="H334" s="41"/>
      <c r="I334" s="41"/>
      <c r="J334" s="41"/>
      <c r="K334" s="41"/>
      <c r="L334" s="41"/>
      <c r="M334" s="41"/>
      <c r="N334" s="41"/>
    </row>
    <row r="335" spans="1:15" ht="15.5" x14ac:dyDescent="0.35">
      <c r="A335" s="41"/>
      <c r="B335" s="41"/>
      <c r="C335" s="41"/>
      <c r="D335" s="41"/>
      <c r="E335" s="41"/>
      <c r="F335" s="41"/>
      <c r="G335" s="41"/>
      <c r="H335" s="41"/>
      <c r="I335" s="41"/>
      <c r="J335" s="41"/>
      <c r="K335" s="41"/>
      <c r="L335" s="41"/>
      <c r="M335" s="41"/>
      <c r="N335" s="41"/>
    </row>
    <row r="336" spans="1:15" ht="15.5" x14ac:dyDescent="0.35">
      <c r="A336" s="41"/>
      <c r="B336" s="41"/>
      <c r="C336" s="41"/>
      <c r="D336" s="41"/>
      <c r="E336" s="41"/>
      <c r="F336" s="41"/>
      <c r="G336" s="41"/>
      <c r="H336" s="41"/>
      <c r="I336" s="41"/>
      <c r="J336" s="41"/>
      <c r="K336" s="41"/>
      <c r="L336" s="41"/>
      <c r="M336" s="41"/>
      <c r="N336" s="41"/>
    </row>
    <row r="337" spans="1:14" ht="15.5" x14ac:dyDescent="0.35">
      <c r="A337" s="41"/>
      <c r="B337" s="41"/>
      <c r="C337" s="41"/>
      <c r="D337" s="41"/>
      <c r="E337" s="41"/>
      <c r="F337" s="41"/>
      <c r="G337" s="41"/>
      <c r="H337" s="41"/>
      <c r="I337" s="41"/>
      <c r="J337" s="41"/>
      <c r="K337" s="41"/>
      <c r="L337" s="41"/>
      <c r="M337" s="41"/>
      <c r="N337" s="41"/>
    </row>
    <row r="338" spans="1:14" ht="15.5" x14ac:dyDescent="0.35">
      <c r="A338" s="41"/>
      <c r="B338" s="41"/>
      <c r="C338" s="41"/>
      <c r="D338" s="41"/>
      <c r="E338" s="41"/>
      <c r="F338" s="41"/>
      <c r="G338" s="41"/>
      <c r="H338" s="41"/>
      <c r="I338" s="41"/>
      <c r="J338" s="41"/>
      <c r="K338" s="41"/>
      <c r="L338" s="41"/>
      <c r="M338" s="41"/>
      <c r="N338" s="41"/>
    </row>
    <row r="339" spans="1:14" ht="15.5" x14ac:dyDescent="0.35">
      <c r="A339" s="41"/>
      <c r="B339" s="41"/>
      <c r="C339" s="41"/>
      <c r="D339" s="41"/>
      <c r="E339" s="41"/>
      <c r="F339" s="41"/>
      <c r="G339" s="41"/>
      <c r="H339" s="41"/>
      <c r="I339" s="41"/>
      <c r="J339" s="41"/>
      <c r="K339" s="41"/>
      <c r="L339" s="41"/>
      <c r="M339" s="41"/>
      <c r="N339" s="41"/>
    </row>
    <row r="340" spans="1:14" ht="15.5" x14ac:dyDescent="0.35">
      <c r="A340" s="41"/>
      <c r="B340" s="41"/>
      <c r="C340" s="41"/>
      <c r="D340" s="41"/>
      <c r="E340" s="41"/>
      <c r="F340" s="41"/>
      <c r="G340" s="41"/>
      <c r="H340" s="41"/>
      <c r="I340" s="41"/>
      <c r="J340" s="41"/>
      <c r="K340" s="41"/>
      <c r="L340" s="41"/>
      <c r="M340" s="41"/>
      <c r="N340" s="41"/>
    </row>
    <row r="341" spans="1:14" ht="15.5" x14ac:dyDescent="0.35">
      <c r="A341" s="41"/>
      <c r="B341" s="41"/>
      <c r="C341" s="41"/>
      <c r="D341" s="41"/>
      <c r="E341" s="41"/>
      <c r="F341" s="41"/>
      <c r="G341" s="41"/>
      <c r="H341" s="41"/>
      <c r="I341" s="41"/>
      <c r="J341" s="41"/>
      <c r="K341" s="41"/>
      <c r="L341" s="41"/>
      <c r="M341" s="41"/>
      <c r="N341" s="41"/>
    </row>
    <row r="342" spans="1:14" ht="15.5" x14ac:dyDescent="0.35">
      <c r="A342" s="41"/>
      <c r="B342" s="41"/>
      <c r="C342" s="41"/>
      <c r="D342" s="41"/>
      <c r="E342" s="41"/>
      <c r="F342" s="41"/>
      <c r="G342" s="41"/>
      <c r="H342" s="41"/>
      <c r="I342" s="41"/>
      <c r="J342" s="41"/>
      <c r="K342" s="41"/>
      <c r="L342" s="41"/>
      <c r="M342" s="41"/>
      <c r="N342" s="41"/>
    </row>
    <row r="343" spans="1:14" ht="15.5" x14ac:dyDescent="0.35">
      <c r="A343" s="41"/>
      <c r="B343" s="41"/>
      <c r="C343" s="41"/>
      <c r="D343" s="41"/>
      <c r="E343" s="41"/>
      <c r="F343" s="41"/>
      <c r="G343" s="41"/>
      <c r="H343" s="41"/>
      <c r="I343" s="41"/>
      <c r="J343" s="41"/>
      <c r="K343" s="41"/>
      <c r="L343" s="41"/>
      <c r="M343" s="41"/>
      <c r="N343" s="41"/>
    </row>
    <row r="344" spans="1:14" ht="15.5" x14ac:dyDescent="0.35">
      <c r="A344" s="41"/>
      <c r="B344" s="41"/>
      <c r="C344" s="41"/>
      <c r="D344" s="41"/>
      <c r="E344" s="41"/>
      <c r="F344" s="41"/>
      <c r="G344" s="41"/>
      <c r="H344" s="41"/>
      <c r="I344" s="41"/>
      <c r="J344" s="41"/>
      <c r="K344" s="41"/>
      <c r="L344" s="41"/>
      <c r="M344" s="41"/>
      <c r="N344" s="41"/>
    </row>
    <row r="345" spans="1:14" ht="15.5" x14ac:dyDescent="0.35">
      <c r="A345" s="41"/>
      <c r="B345" s="41"/>
      <c r="C345" s="41"/>
      <c r="D345" s="41"/>
      <c r="E345" s="41"/>
      <c r="F345" s="41"/>
      <c r="G345" s="41"/>
      <c r="H345" s="41"/>
      <c r="I345" s="41"/>
      <c r="J345" s="41"/>
      <c r="K345" s="41"/>
      <c r="L345" s="41"/>
      <c r="M345" s="41"/>
      <c r="N345" s="41"/>
    </row>
    <row r="346" spans="1:14" ht="15.5" x14ac:dyDescent="0.35">
      <c r="A346" s="41"/>
      <c r="B346" s="41"/>
      <c r="C346" s="41"/>
      <c r="D346" s="41"/>
      <c r="E346" s="41"/>
      <c r="F346" s="41"/>
      <c r="G346" s="41"/>
      <c r="H346" s="41"/>
      <c r="I346" s="41"/>
      <c r="J346" s="41"/>
      <c r="K346" s="41"/>
      <c r="L346" s="41"/>
      <c r="M346" s="41"/>
      <c r="N346" s="41"/>
    </row>
    <row r="347" spans="1:14" ht="15.5" x14ac:dyDescent="0.35">
      <c r="A347" s="41"/>
      <c r="B347" s="41"/>
      <c r="C347" s="41"/>
      <c r="D347" s="41"/>
      <c r="E347" s="41"/>
      <c r="F347" s="41"/>
      <c r="G347" s="41"/>
      <c r="H347" s="41"/>
      <c r="I347" s="41"/>
      <c r="J347" s="41"/>
      <c r="K347" s="41"/>
      <c r="L347" s="41"/>
      <c r="M347" s="41"/>
      <c r="N347" s="41"/>
    </row>
    <row r="348" spans="1:14" ht="15.5" x14ac:dyDescent="0.35">
      <c r="A348" s="41"/>
      <c r="B348" s="41"/>
      <c r="C348" s="41"/>
      <c r="D348" s="41"/>
      <c r="E348" s="41"/>
      <c r="F348" s="41"/>
      <c r="G348" s="41"/>
      <c r="H348" s="41"/>
      <c r="I348" s="41"/>
      <c r="J348" s="41"/>
      <c r="K348" s="41"/>
      <c r="L348" s="41"/>
      <c r="M348" s="41"/>
      <c r="N348" s="41"/>
    </row>
    <row r="349" spans="1:14" ht="15.5" x14ac:dyDescent="0.35">
      <c r="A349" s="41"/>
      <c r="B349" s="41"/>
      <c r="C349" s="41"/>
      <c r="D349" s="41"/>
      <c r="E349" s="41"/>
      <c r="F349" s="41"/>
      <c r="G349" s="41"/>
      <c r="H349" s="41"/>
      <c r="I349" s="41"/>
      <c r="J349" s="41"/>
      <c r="K349" s="41"/>
      <c r="L349" s="41"/>
      <c r="M349" s="41"/>
      <c r="N349" s="41"/>
    </row>
    <row r="350" spans="1:14" ht="15.5" x14ac:dyDescent="0.35">
      <c r="A350" s="41"/>
      <c r="B350" s="41"/>
      <c r="C350" s="41"/>
      <c r="D350" s="41"/>
      <c r="E350" s="41"/>
      <c r="F350" s="41"/>
      <c r="G350" s="41"/>
      <c r="H350" s="41"/>
      <c r="I350" s="41"/>
      <c r="J350" s="41"/>
      <c r="K350" s="41"/>
      <c r="L350" s="41"/>
      <c r="M350" s="41"/>
      <c r="N350" s="41"/>
    </row>
    <row r="351" spans="1:14" ht="15.5" x14ac:dyDescent="0.35">
      <c r="A351" s="41"/>
      <c r="B351" s="41"/>
      <c r="C351" s="41"/>
      <c r="D351" s="41"/>
      <c r="E351" s="41"/>
      <c r="F351" s="41"/>
      <c r="G351" s="41"/>
      <c r="H351" s="41"/>
      <c r="I351" s="41"/>
      <c r="J351" s="41"/>
      <c r="K351" s="41"/>
      <c r="L351" s="41"/>
      <c r="M351" s="41"/>
      <c r="N351" s="41"/>
    </row>
    <row r="352" spans="1:14" ht="15.5" x14ac:dyDescent="0.35">
      <c r="A352" s="41"/>
      <c r="B352" s="41"/>
      <c r="C352" s="41"/>
      <c r="D352" s="41"/>
      <c r="E352" s="41"/>
      <c r="F352" s="41"/>
      <c r="G352" s="41"/>
      <c r="H352" s="41"/>
      <c r="I352" s="41"/>
      <c r="J352" s="41"/>
      <c r="K352" s="41"/>
      <c r="L352" s="41"/>
      <c r="M352" s="41"/>
      <c r="N352" s="41"/>
    </row>
    <row r="353" spans="1:14" ht="15.5" x14ac:dyDescent="0.35">
      <c r="A353" s="41"/>
      <c r="B353" s="41"/>
      <c r="C353" s="41"/>
      <c r="D353" s="41"/>
      <c r="E353" s="41"/>
      <c r="F353" s="41"/>
      <c r="G353" s="41"/>
      <c r="H353" s="41"/>
      <c r="I353" s="41"/>
      <c r="J353" s="41"/>
      <c r="K353" s="41"/>
      <c r="L353" s="41"/>
      <c r="M353" s="41"/>
      <c r="N353" s="41"/>
    </row>
    <row r="354" spans="1:14" ht="15.5" x14ac:dyDescent="0.35">
      <c r="A354" s="41"/>
      <c r="B354" s="41"/>
      <c r="C354" s="41"/>
      <c r="D354" s="41"/>
      <c r="E354" s="41"/>
      <c r="F354" s="41"/>
      <c r="G354" s="41"/>
      <c r="H354" s="41"/>
      <c r="I354" s="41"/>
      <c r="J354" s="41"/>
      <c r="K354" s="41"/>
      <c r="L354" s="41"/>
      <c r="M354" s="41"/>
      <c r="N354" s="41"/>
    </row>
    <row r="355" spans="1:14" ht="15.5" x14ac:dyDescent="0.35">
      <c r="A355" s="41"/>
      <c r="B355" s="41"/>
      <c r="C355" s="41"/>
      <c r="D355" s="41"/>
      <c r="E355" s="41"/>
      <c r="F355" s="41"/>
      <c r="G355" s="41"/>
      <c r="H355" s="41"/>
      <c r="I355" s="41"/>
      <c r="J355" s="41"/>
      <c r="K355" s="41"/>
      <c r="L355" s="41"/>
      <c r="M355" s="41"/>
      <c r="N355" s="41"/>
    </row>
    <row r="356" spans="1:14" ht="15.5" x14ac:dyDescent="0.35">
      <c r="A356" s="41"/>
      <c r="B356" s="41"/>
      <c r="C356" s="41"/>
      <c r="D356" s="41"/>
      <c r="E356" s="41"/>
      <c r="F356" s="41"/>
      <c r="G356" s="41"/>
      <c r="H356" s="41"/>
      <c r="I356" s="41"/>
      <c r="J356" s="41"/>
      <c r="K356" s="41"/>
      <c r="L356" s="41"/>
      <c r="M356" s="41"/>
      <c r="N356" s="41"/>
    </row>
    <row r="357" spans="1:14" ht="15.5" x14ac:dyDescent="0.35">
      <c r="A357" s="41"/>
      <c r="B357" s="41"/>
      <c r="C357" s="41"/>
      <c r="D357" s="41"/>
      <c r="E357" s="41"/>
      <c r="F357" s="41"/>
      <c r="G357" s="41"/>
      <c r="H357" s="41"/>
      <c r="I357" s="41"/>
      <c r="J357" s="41"/>
      <c r="K357" s="41"/>
      <c r="L357" s="41"/>
      <c r="M357" s="41"/>
      <c r="N357" s="41"/>
    </row>
  </sheetData>
  <sheetProtection algorithmName="SHA-512" hashValue="fbDQ/B8Dr2ZmN4rZMVKm5pfRfWAgbPjj73UCPo2IJWuPxCvn8p1aA2SJ51oBbN/rqK3iwFV8yDZGBFKwjwDpQA==" saltValue="ZdXSeWpcGzJjjPN+Sd/EfA==" spinCount="100000" sheet="1" formatRows="0" selectLockedCells="1"/>
  <mergeCells count="33">
    <mergeCell ref="B97:J97"/>
    <mergeCell ref="C107:C109"/>
    <mergeCell ref="D107:D109"/>
    <mergeCell ref="E107:E109"/>
    <mergeCell ref="F107:J107"/>
    <mergeCell ref="B98:H98"/>
    <mergeCell ref="B107:B109"/>
    <mergeCell ref="C13:K17"/>
    <mergeCell ref="C41:J41"/>
    <mergeCell ref="G58:G59"/>
    <mergeCell ref="C35:K38"/>
    <mergeCell ref="C91:K95"/>
    <mergeCell ref="B58:B59"/>
    <mergeCell ref="C58:C59"/>
    <mergeCell ref="D58:D59"/>
    <mergeCell ref="E58:E59"/>
    <mergeCell ref="F58:F59"/>
    <mergeCell ref="L40:N42"/>
    <mergeCell ref="B100:L100"/>
    <mergeCell ref="L97:N98"/>
    <mergeCell ref="H172:H174"/>
    <mergeCell ref="I172:I174"/>
    <mergeCell ref="J172:N172"/>
    <mergeCell ref="B140:B142"/>
    <mergeCell ref="C140:C142"/>
    <mergeCell ref="D140:D142"/>
    <mergeCell ref="E140:I140"/>
    <mergeCell ref="B172:B174"/>
    <mergeCell ref="C172:C174"/>
    <mergeCell ref="D172:D174"/>
    <mergeCell ref="E172:E174"/>
    <mergeCell ref="F172:F174"/>
    <mergeCell ref="G172:G174"/>
  </mergeCells>
  <hyperlinks>
    <hyperlink ref="B4" location="Saturs!A1" display="Atpakaļ uz sadaļu Saturs" xr:uid="{7EFF3A0B-AC29-46A2-A81F-82D06AE23A3F}"/>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B176DDFE-93AD-4923-BA16-536AD2BC1F97}">
          <x14:formula1>
            <xm:f>'datu lapa'!$B$54:$B$57</xm:f>
          </x14:formula1>
          <xm:sqref>B98:H98</xm:sqref>
        </x14:dataValidation>
        <x14:dataValidation type="list" allowBlank="1" showInputMessage="1" showErrorMessage="1" xr:uid="{69CDA3A7-74CB-47BF-AED0-39B3474747AD}">
          <x14:formula1>
            <xm:f>'datu lapa'!$B$48:$B$50</xm:f>
          </x14:formula1>
          <xm:sqref>C41:J41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8127F-84F8-4DBE-8687-31B0AFE3788C}">
  <sheetPr>
    <tabColor rgb="FFFFCCCC"/>
    <outlinePr summaryBelow="0"/>
  </sheetPr>
  <dimension ref="A2:T146"/>
  <sheetViews>
    <sheetView zoomScale="90" zoomScaleNormal="90" workbookViewId="0">
      <selection activeCell="C31" sqref="C31:G32"/>
    </sheetView>
  </sheetViews>
  <sheetFormatPr defaultColWidth="9.1796875" defaultRowHeight="12.5" outlineLevelRow="2" x14ac:dyDescent="0.25"/>
  <cols>
    <col min="1" max="1" width="10.453125" style="81" customWidth="1"/>
    <col min="2" max="2" width="8.453125" style="81" customWidth="1"/>
    <col min="3" max="3" width="37.7265625" style="81" customWidth="1"/>
    <col min="4" max="4" width="13" style="81" customWidth="1"/>
    <col min="5" max="6" width="9.1796875" style="81"/>
    <col min="7" max="7" width="10" style="81" customWidth="1"/>
    <col min="8" max="16384" width="9.1796875" style="81"/>
  </cols>
  <sheetData>
    <row r="2" spans="1:15" ht="20.5" x14ac:dyDescent="0.45">
      <c r="A2" s="82"/>
      <c r="B2" s="83" t="s">
        <v>10</v>
      </c>
      <c r="C2" s="84" t="str">
        <f>Titullapa!$B$6</f>
        <v>Atelpas brīdis</v>
      </c>
      <c r="D2" s="82"/>
      <c r="E2" s="82"/>
      <c r="F2" s="82"/>
      <c r="G2" s="82"/>
    </row>
    <row r="3" spans="1:15" ht="20.5" x14ac:dyDescent="0.45">
      <c r="A3" s="82"/>
      <c r="B3" s="83" t="s">
        <v>11</v>
      </c>
      <c r="C3" s="84" t="str">
        <f>Saturs!C12</f>
        <v>IV Modulis: Preču izmaksas</v>
      </c>
      <c r="D3" s="82"/>
      <c r="E3" s="82"/>
      <c r="F3" s="82"/>
      <c r="G3" s="82"/>
    </row>
    <row r="4" spans="1:15" ht="20.5" x14ac:dyDescent="0.45">
      <c r="A4" s="82"/>
      <c r="B4" s="129" t="s">
        <v>12</v>
      </c>
      <c r="C4" s="84"/>
      <c r="D4" s="82"/>
      <c r="E4" s="82"/>
      <c r="F4" s="82"/>
      <c r="G4" s="82"/>
    </row>
    <row r="5" spans="1:15" ht="20.5" x14ac:dyDescent="0.45">
      <c r="A5" s="82"/>
      <c r="B5" s="82"/>
      <c r="C5" s="82"/>
      <c r="D5" s="82"/>
      <c r="E5" s="82"/>
      <c r="F5" s="82"/>
      <c r="G5" s="82"/>
    </row>
    <row r="6" spans="1:15" ht="17.5" x14ac:dyDescent="0.35">
      <c r="B6" s="88" t="s">
        <v>14</v>
      </c>
    </row>
    <row r="7" spans="1:15" ht="15.5" x14ac:dyDescent="0.35">
      <c r="D7" s="89" t="s">
        <v>15</v>
      </c>
      <c r="E7" s="41" t="s">
        <v>18</v>
      </c>
      <c r="F7" s="41"/>
      <c r="G7" s="41"/>
      <c r="H7" s="41"/>
      <c r="I7" s="41"/>
      <c r="J7" s="41"/>
      <c r="K7" s="41"/>
      <c r="L7" s="41"/>
      <c r="M7" s="41"/>
      <c r="N7" s="41"/>
      <c r="O7" s="41"/>
    </row>
    <row r="8" spans="1:15" ht="15.5" x14ac:dyDescent="0.35">
      <c r="D8" s="90" t="s">
        <v>16</v>
      </c>
      <c r="E8" s="41" t="s">
        <v>270</v>
      </c>
      <c r="F8" s="41"/>
      <c r="G8" s="41"/>
      <c r="H8" s="41"/>
      <c r="I8" s="41"/>
      <c r="J8" s="41"/>
      <c r="K8" s="41"/>
      <c r="L8" s="41"/>
      <c r="M8" s="41"/>
      <c r="N8" s="41"/>
      <c r="O8" s="41"/>
    </row>
    <row r="9" spans="1:15" ht="15.5" x14ac:dyDescent="0.35">
      <c r="D9" s="91" t="s">
        <v>17</v>
      </c>
      <c r="E9" s="41" t="s">
        <v>271</v>
      </c>
      <c r="F9" s="41"/>
      <c r="G9" s="41"/>
      <c r="H9" s="41"/>
      <c r="I9" s="41"/>
      <c r="J9" s="41"/>
      <c r="K9" s="41"/>
      <c r="L9" s="41"/>
      <c r="M9" s="41"/>
      <c r="N9" s="41"/>
      <c r="O9" s="41"/>
    </row>
    <row r="10" spans="1:15" ht="15.5" x14ac:dyDescent="0.35">
      <c r="D10" s="41"/>
      <c r="E10" s="41"/>
      <c r="F10" s="41"/>
      <c r="G10" s="41"/>
      <c r="H10" s="41"/>
      <c r="I10" s="41"/>
      <c r="J10" s="41"/>
      <c r="K10" s="41"/>
      <c r="L10" s="41"/>
      <c r="M10" s="41"/>
      <c r="N10" s="41"/>
      <c r="O10" s="41"/>
    </row>
    <row r="11" spans="1:15" ht="17.5" x14ac:dyDescent="0.35">
      <c r="B11" s="88" t="s">
        <v>49</v>
      </c>
    </row>
    <row r="12" spans="1:15" ht="13" thickBot="1" x14ac:dyDescent="0.3"/>
    <row r="13" spans="1:15" x14ac:dyDescent="0.25">
      <c r="C13" s="333" t="s">
        <v>278</v>
      </c>
      <c r="D13" s="334"/>
      <c r="E13" s="334"/>
      <c r="F13" s="334"/>
      <c r="G13" s="334"/>
      <c r="H13" s="334"/>
      <c r="I13" s="334"/>
      <c r="J13" s="334"/>
      <c r="K13" s="335"/>
    </row>
    <row r="14" spans="1:15" x14ac:dyDescent="0.25">
      <c r="C14" s="336"/>
      <c r="D14" s="337"/>
      <c r="E14" s="337"/>
      <c r="F14" s="337"/>
      <c r="G14" s="337"/>
      <c r="H14" s="337"/>
      <c r="I14" s="337"/>
      <c r="J14" s="337"/>
      <c r="K14" s="338"/>
    </row>
    <row r="15" spans="1:15" x14ac:dyDescent="0.25">
      <c r="C15" s="336"/>
      <c r="D15" s="337"/>
      <c r="E15" s="337"/>
      <c r="F15" s="337"/>
      <c r="G15" s="337"/>
      <c r="H15" s="337"/>
      <c r="I15" s="337"/>
      <c r="J15" s="337"/>
      <c r="K15" s="338"/>
    </row>
    <row r="16" spans="1:15" x14ac:dyDescent="0.25">
      <c r="C16" s="336"/>
      <c r="D16" s="337"/>
      <c r="E16" s="337"/>
      <c r="F16" s="337"/>
      <c r="G16" s="337"/>
      <c r="H16" s="337"/>
      <c r="I16" s="337"/>
      <c r="J16" s="337"/>
      <c r="K16" s="338"/>
    </row>
    <row r="17" spans="2:20" ht="13" thickBot="1" x14ac:dyDescent="0.3">
      <c r="C17" s="339"/>
      <c r="D17" s="340"/>
      <c r="E17" s="340"/>
      <c r="F17" s="340"/>
      <c r="G17" s="340"/>
      <c r="H17" s="340"/>
      <c r="I17" s="340"/>
      <c r="J17" s="340"/>
      <c r="K17" s="341"/>
    </row>
    <row r="20" spans="2:20" ht="17.5" x14ac:dyDescent="0.35">
      <c r="B20" s="131" t="s">
        <v>282</v>
      </c>
      <c r="C20" s="132"/>
      <c r="D20" s="132"/>
      <c r="E20" s="41"/>
      <c r="F20" s="41"/>
      <c r="G20" s="41"/>
      <c r="H20" s="41"/>
      <c r="I20" s="41"/>
      <c r="J20" s="41"/>
      <c r="K20" s="41"/>
      <c r="L20" s="41"/>
      <c r="M20" s="41"/>
      <c r="N20" s="41"/>
      <c r="O20" s="41"/>
      <c r="P20" s="41"/>
      <c r="Q20" s="41"/>
      <c r="R20" s="41"/>
      <c r="S20" s="41"/>
      <c r="T20" s="41"/>
    </row>
    <row r="21" spans="2:20" ht="16" thickBot="1" x14ac:dyDescent="0.4">
      <c r="B21" s="41"/>
      <c r="C21" s="41"/>
      <c r="D21" s="41"/>
      <c r="E21" s="41"/>
      <c r="F21" s="41"/>
      <c r="G21" s="41"/>
      <c r="H21" s="41"/>
      <c r="I21" s="41"/>
      <c r="J21" s="41"/>
      <c r="K21" s="41"/>
      <c r="L21" s="41"/>
      <c r="M21" s="41"/>
      <c r="N21" s="41"/>
      <c r="O21" s="41"/>
      <c r="P21" s="41"/>
      <c r="Q21" s="41"/>
      <c r="R21" s="41"/>
      <c r="S21" s="41"/>
      <c r="T21" s="41"/>
    </row>
    <row r="22" spans="2:20" ht="47" thickBot="1" x14ac:dyDescent="0.4">
      <c r="B22" s="41"/>
      <c r="C22" s="41"/>
      <c r="D22" s="41"/>
      <c r="E22" s="41"/>
      <c r="F22" s="41"/>
      <c r="G22" s="41"/>
      <c r="H22" s="113" t="s">
        <v>95</v>
      </c>
      <c r="I22" s="235" t="s">
        <v>96</v>
      </c>
      <c r="J22" s="235" t="s">
        <v>97</v>
      </c>
      <c r="K22" s="235" t="s">
        <v>98</v>
      </c>
      <c r="L22" s="236" t="s">
        <v>99</v>
      </c>
      <c r="M22" s="41"/>
      <c r="N22" s="41"/>
      <c r="O22" s="41"/>
      <c r="P22" s="41"/>
      <c r="Q22" s="41"/>
      <c r="R22" s="41"/>
      <c r="S22" s="41"/>
      <c r="T22" s="41"/>
    </row>
    <row r="23" spans="2:20" ht="18" thickBot="1" x14ac:dyDescent="0.4">
      <c r="B23" s="41"/>
      <c r="C23" s="41"/>
      <c r="D23" s="41"/>
      <c r="E23" s="41"/>
      <c r="F23" s="41"/>
      <c r="G23" s="149" t="s">
        <v>86</v>
      </c>
      <c r="H23" s="62">
        <f>SUM(I31:I80)</f>
        <v>0</v>
      </c>
      <c r="I23" s="63">
        <f>SUM(J31:J80)</f>
        <v>0</v>
      </c>
      <c r="J23" s="63">
        <f>SUM(K31:K80)</f>
        <v>5.8203592814371259</v>
      </c>
      <c r="K23" s="63">
        <f>SUM(L31:L80)</f>
        <v>0</v>
      </c>
      <c r="L23" s="64">
        <f>SUM(M31:M80)</f>
        <v>0</v>
      </c>
      <c r="M23" s="41"/>
      <c r="N23" s="41"/>
      <c r="O23" s="41"/>
      <c r="P23" s="41"/>
      <c r="Q23" s="41"/>
      <c r="R23" s="41"/>
      <c r="S23" s="41"/>
      <c r="T23" s="41"/>
    </row>
    <row r="24" spans="2:20" ht="16" thickBot="1" x14ac:dyDescent="0.4">
      <c r="B24" s="41"/>
      <c r="C24" s="41"/>
      <c r="D24" s="41"/>
      <c r="E24" s="41"/>
      <c r="F24" s="41"/>
      <c r="G24" s="41"/>
      <c r="H24" s="41"/>
      <c r="I24" s="41"/>
      <c r="J24" s="41"/>
      <c r="K24" s="41"/>
      <c r="L24" s="41"/>
      <c r="M24" s="41"/>
      <c r="N24" s="41"/>
      <c r="O24" s="41"/>
      <c r="P24" s="41"/>
      <c r="Q24" s="41"/>
      <c r="R24" s="41"/>
      <c r="S24" s="41"/>
      <c r="T24" s="41"/>
    </row>
    <row r="25" spans="2:20" ht="13.5" customHeight="1" x14ac:dyDescent="0.35">
      <c r="B25" s="375" t="s">
        <v>66</v>
      </c>
      <c r="C25" s="353" t="s">
        <v>110</v>
      </c>
      <c r="D25" s="353" t="s">
        <v>197</v>
      </c>
      <c r="E25" s="353" t="s">
        <v>92</v>
      </c>
      <c r="F25" s="353" t="s">
        <v>111</v>
      </c>
      <c r="G25" s="353" t="s">
        <v>94</v>
      </c>
      <c r="H25" s="353" t="s">
        <v>75</v>
      </c>
      <c r="I25" s="382" t="s">
        <v>112</v>
      </c>
      <c r="J25" s="382"/>
      <c r="K25" s="382"/>
      <c r="L25" s="382"/>
      <c r="M25" s="383"/>
      <c r="N25" s="41"/>
      <c r="O25" s="41"/>
      <c r="P25" s="41"/>
      <c r="Q25" s="41"/>
      <c r="R25" s="41"/>
      <c r="S25" s="41"/>
      <c r="T25" s="41"/>
    </row>
    <row r="26" spans="2:20" ht="15" customHeight="1" x14ac:dyDescent="0.35">
      <c r="B26" s="381"/>
      <c r="C26" s="378"/>
      <c r="D26" s="378"/>
      <c r="E26" s="378"/>
      <c r="F26" s="378"/>
      <c r="G26" s="378"/>
      <c r="H26" s="378"/>
      <c r="I26" s="143" t="s">
        <v>76</v>
      </c>
      <c r="J26" s="143" t="s">
        <v>77</v>
      </c>
      <c r="K26" s="143" t="s">
        <v>78</v>
      </c>
      <c r="L26" s="143" t="s">
        <v>21</v>
      </c>
      <c r="M26" s="136" t="s">
        <v>79</v>
      </c>
      <c r="N26" s="41"/>
      <c r="O26" s="41"/>
      <c r="P26" s="41"/>
      <c r="Q26" s="41"/>
      <c r="R26" s="41"/>
      <c r="S26" s="41"/>
      <c r="T26" s="41"/>
    </row>
    <row r="27" spans="2:20" ht="23.5" customHeight="1" x14ac:dyDescent="0.35">
      <c r="B27" s="381"/>
      <c r="C27" s="378"/>
      <c r="D27" s="378"/>
      <c r="E27" s="378"/>
      <c r="F27" s="378"/>
      <c r="G27" s="378"/>
      <c r="H27" s="378"/>
      <c r="I27" s="143">
        <f>'Cenas aprēķins'!E21</f>
        <v>1</v>
      </c>
      <c r="J27" s="143">
        <f>'Cenas aprēķins'!F21</f>
        <v>0</v>
      </c>
      <c r="K27" s="143">
        <f>'Cenas aprēķins'!G21</f>
        <v>24</v>
      </c>
      <c r="L27" s="143">
        <f>'Cenas aprēķins'!H21</f>
        <v>167</v>
      </c>
      <c r="M27" s="136">
        <f>'Cenas aprēķins'!I21</f>
        <v>0</v>
      </c>
      <c r="N27" s="41"/>
      <c r="O27" s="41"/>
      <c r="P27" s="41"/>
      <c r="Q27" s="41"/>
      <c r="R27" s="41"/>
      <c r="S27" s="41"/>
      <c r="T27" s="41"/>
    </row>
    <row r="28" spans="2:20" ht="16" thickBot="1" x14ac:dyDescent="0.4">
      <c r="B28" s="230">
        <v>1</v>
      </c>
      <c r="C28" s="231">
        <v>2</v>
      </c>
      <c r="D28" s="231">
        <v>3</v>
      </c>
      <c r="E28" s="231">
        <v>4</v>
      </c>
      <c r="F28" s="231">
        <v>5</v>
      </c>
      <c r="G28" s="231">
        <v>6</v>
      </c>
      <c r="H28" s="231">
        <v>7</v>
      </c>
      <c r="I28" s="231">
        <v>8</v>
      </c>
      <c r="J28" s="231">
        <v>9</v>
      </c>
      <c r="K28" s="231">
        <v>10</v>
      </c>
      <c r="L28" s="231">
        <v>11</v>
      </c>
      <c r="M28" s="232">
        <v>12</v>
      </c>
      <c r="N28" s="41"/>
      <c r="O28" s="41"/>
      <c r="P28" s="41"/>
      <c r="Q28" s="41"/>
      <c r="R28" s="41"/>
      <c r="S28" s="41"/>
      <c r="T28" s="41"/>
    </row>
    <row r="29" spans="2:20" ht="36" customHeight="1" outlineLevel="1" thickBot="1" x14ac:dyDescent="0.4">
      <c r="B29" s="174">
        <v>0</v>
      </c>
      <c r="C29" s="237" t="s">
        <v>114</v>
      </c>
      <c r="D29" s="90" t="s">
        <v>200</v>
      </c>
      <c r="E29" s="210" t="s">
        <v>113</v>
      </c>
      <c r="F29" s="61">
        <v>6.5</v>
      </c>
      <c r="G29" s="175">
        <v>4</v>
      </c>
      <c r="H29" s="61">
        <f>F29*G29</f>
        <v>26</v>
      </c>
      <c r="I29" s="61" t="str">
        <f>IF('Cenas aprēķins'!$E$22="Jā",IFERROR(IF(D29="Par periodu",H29/$L$27,IF(D29="Par reizi",F29/$M$27,"")),""),"")</f>
        <v/>
      </c>
      <c r="J29" s="61" t="str">
        <f>IF('Cenas aprēķins'!$F$22="Jā",IFERROR(IF('Preču izmaksas'!D29="Par reizi",'Preču izmaksas'!F29*'Preču izmaksas'!$J$27/'Preču izmaksas'!$M$27,IF('Preču izmaksas'!D29="Par periodu",'Preču izmaksas'!H29/'Preču izmaksas'!$L$27*'Preču izmaksas'!$J$27,"")),""),"")</f>
        <v/>
      </c>
      <c r="K29" s="61">
        <f>IF('Cenas aprēķins'!$G$22="Jā",IFERROR(IF(D29="Par reizi",F29*$K$27/$M$27,IF(D29="Par periodu",H29/'Vispārīgā informācija'!$E$41,"")),""),"")</f>
        <v>1.2428298279158698</v>
      </c>
      <c r="L29" s="61" t="str">
        <f>IF('Cenas aprēķins'!$H$22="Jā",IFERROR(IF(D29="Par reizi",F29*G29,IF(D29="Par periodu",F29*G29,"")),""),"")</f>
        <v/>
      </c>
      <c r="M29" s="48" t="str">
        <f>IF('Cenas aprēķins'!$I$22="Jā",IFERROR(IF(D29="Par reizi",F29,IF(D29="Par periodu",H29/$L$27*$M$27,"")),""),"")</f>
        <v/>
      </c>
      <c r="N29" s="41"/>
      <c r="O29" s="41"/>
      <c r="P29" s="41"/>
      <c r="Q29" s="41"/>
      <c r="R29" s="41"/>
      <c r="S29" s="41"/>
      <c r="T29" s="41"/>
    </row>
    <row r="30" spans="2:20" ht="18" customHeight="1" outlineLevel="1" x14ac:dyDescent="0.35">
      <c r="B30" s="174">
        <v>0</v>
      </c>
      <c r="C30" s="237" t="s">
        <v>217</v>
      </c>
      <c r="D30" s="238" t="s">
        <v>199</v>
      </c>
      <c r="E30" s="210" t="s">
        <v>242</v>
      </c>
      <c r="F30" s="61">
        <v>70</v>
      </c>
      <c r="G30" s="175">
        <v>4</v>
      </c>
      <c r="H30" s="61">
        <f t="shared" ref="H30:H80" si="0">F30*G30</f>
        <v>280</v>
      </c>
      <c r="I30" s="61" t="str">
        <f>IF('Cenas aprēķins'!$E$22="Jā",IFERROR(IF(D30="Par periodu",H30/$L$27,IF(D30="Par reizi",F30/$M$27,"")),""),"")</f>
        <v/>
      </c>
      <c r="J30" s="61" t="str">
        <f>IF('Cenas aprēķins'!$F$22="Jā",IFERROR(IF('Preču izmaksas'!D30="Par reizi",'Preču izmaksas'!F30*'Preču izmaksas'!$J$27/'Preču izmaksas'!$M$27,IF('Preču izmaksas'!D30="Par periodu",'Preču izmaksas'!H30/'Preču izmaksas'!$L$27*'Preču izmaksas'!$J$27,"")),""),"")</f>
        <v/>
      </c>
      <c r="K30" s="61" t="str">
        <f>IF('Cenas aprēķins'!$G$22="Jā",IFERROR(IF(D30="Par reizi",F30*$K$27/$M$27,IF(D30="Par periodu",H30/'Vispārīgā informācija'!$E$41,"")),""),"")</f>
        <v/>
      </c>
      <c r="L30" s="61" t="str">
        <f>IF('Cenas aprēķins'!$H$22="Jā",IFERROR(IF(D30="Par reizi",F30*G30,IF(D30="Par periodu",F30*G30,"")),""),"")</f>
        <v/>
      </c>
      <c r="M30" s="48" t="str">
        <f>IF('Cenas aprēķins'!$I$22="Jā",IFERROR(IF(D30="Par reizi",F30,IF(D30="Par periodu",H30/$L$27*$M$27,"")),""),"")</f>
        <v/>
      </c>
      <c r="N30" s="41"/>
      <c r="O30" s="333" t="s">
        <v>279</v>
      </c>
      <c r="P30" s="334"/>
      <c r="Q30" s="334"/>
      <c r="R30" s="334"/>
      <c r="S30" s="335"/>
      <c r="T30" s="41"/>
    </row>
    <row r="31" spans="2:20" ht="15" customHeight="1" outlineLevel="1" x14ac:dyDescent="0.35">
      <c r="B31" s="110">
        <v>1</v>
      </c>
      <c r="C31" s="239" t="s">
        <v>321</v>
      </c>
      <c r="D31" s="240" t="s">
        <v>200</v>
      </c>
      <c r="E31" s="220" t="s">
        <v>113</v>
      </c>
      <c r="F31" s="219">
        <v>1.5</v>
      </c>
      <c r="G31" s="184">
        <v>20</v>
      </c>
      <c r="H31" s="57">
        <f t="shared" si="0"/>
        <v>30</v>
      </c>
      <c r="I31" s="31" t="str">
        <f>IF('Cenas aprēķins'!$E$22="Jā",IFERROR(IF(D31="Par periodu",H31/$L$27,IF(D31="Par reizi",F31/$M$27,"")),""),"")</f>
        <v/>
      </c>
      <c r="J31" s="31" t="str">
        <f>IF('Cenas aprēķins'!$F$22="Jā",IFERROR(IF('Preču izmaksas'!D31="Par reizi",'Preču izmaksas'!F31*'Preču izmaksas'!$J$27/'Preču izmaksas'!$M$27,IF('Preču izmaksas'!D31="Par periodu",'Preču izmaksas'!H31/'Preču izmaksas'!$L$27*'Preču izmaksas'!$J$27,"")),""),"")</f>
        <v/>
      </c>
      <c r="K31" s="31">
        <f>IF('Cenas aprēķins'!$G$22="Jā",IFERROR(IF(D31="Par reizi",F31*$K$27/$M$27,IF(D31="Par periodu",H31/$L$27*$K$27,"")),""),"")</f>
        <v>4.3113772455089823</v>
      </c>
      <c r="L31" s="31" t="str">
        <f>IF('Cenas aprēķins'!$H$22="Jā",IFERROR(IF(D31="Par reizi",F31*G31,IF(D31="Par periodu",F31*G31,"")),""),"")</f>
        <v/>
      </c>
      <c r="M31" s="32" t="str">
        <f>IF('Cenas aprēķins'!$I$22="Jā",IFERROR(IF(D31="Par reizi",F31,IF(D31="Par periodu",H31/$L$27*$M$27,"")),""),"")</f>
        <v/>
      </c>
      <c r="N31" s="41"/>
      <c r="O31" s="336"/>
      <c r="P31" s="337"/>
      <c r="Q31" s="337"/>
      <c r="R31" s="337"/>
      <c r="S31" s="338"/>
      <c r="T31" s="41"/>
    </row>
    <row r="32" spans="2:20" ht="15" customHeight="1" outlineLevel="1" x14ac:dyDescent="0.35">
      <c r="B32" s="110">
        <v>2</v>
      </c>
      <c r="C32" s="239" t="s">
        <v>322</v>
      </c>
      <c r="D32" s="240" t="s">
        <v>200</v>
      </c>
      <c r="E32" s="220" t="s">
        <v>323</v>
      </c>
      <c r="F32" s="219">
        <v>0.5</v>
      </c>
      <c r="G32" s="184">
        <v>21</v>
      </c>
      <c r="H32" s="57">
        <f t="shared" si="0"/>
        <v>10.5</v>
      </c>
      <c r="I32" s="31" t="str">
        <f>IF('Cenas aprēķins'!$E$22="Jā",IFERROR(IF(D32="Par periodu",H32/$L$27,IF(D32="Par reizi",F32/$M$27,"")),""),"")</f>
        <v/>
      </c>
      <c r="J32" s="31" t="str">
        <f>IF('Cenas aprēķins'!$F$22="Jā",IFERROR(IF('Preču izmaksas'!D32="Par reizi",'Preču izmaksas'!F32*'Preču izmaksas'!$J$27/'Preču izmaksas'!$M$27,IF('Preču izmaksas'!D32="Par periodu",'Preču izmaksas'!H32/'Preču izmaksas'!$L$27*'Preču izmaksas'!$J$27,"")),""),"")</f>
        <v/>
      </c>
      <c r="K32" s="31">
        <f>IF('Cenas aprēķins'!$G$22="Jā",IFERROR(IF(D32="Par reizi",F32*$K$27/$M$27,IF(D32="Par periodu",H32/$L$27*$K$27,"")),""),"")</f>
        <v>1.5089820359281436</v>
      </c>
      <c r="L32" s="31" t="str">
        <f>IF('Cenas aprēķins'!$H$22="Jā",IFERROR(IF(D32="Par reizi",F32*G32,IF(D32="Par periodu",F32*G32,"")),""),"")</f>
        <v/>
      </c>
      <c r="M32" s="32" t="str">
        <f>IF('Cenas aprēķins'!$I$22="Jā",IFERROR(IF(D32="Par reizi",F32,IF(D32="Par periodu",H32/$L$27*$M$27,"")),""),"")</f>
        <v/>
      </c>
      <c r="N32" s="41"/>
      <c r="O32" s="336"/>
      <c r="P32" s="337"/>
      <c r="Q32" s="337"/>
      <c r="R32" s="337"/>
      <c r="S32" s="338"/>
      <c r="T32" s="41"/>
    </row>
    <row r="33" spans="2:20" ht="15" customHeight="1" outlineLevel="1" x14ac:dyDescent="0.35">
      <c r="B33" s="110">
        <v>3</v>
      </c>
      <c r="C33" s="239"/>
      <c r="D33" s="240"/>
      <c r="E33" s="220"/>
      <c r="F33" s="219"/>
      <c r="G33" s="184"/>
      <c r="H33" s="57">
        <f t="shared" si="0"/>
        <v>0</v>
      </c>
      <c r="I33" s="31" t="str">
        <f>IF('Cenas aprēķins'!$E$22="Jā",IFERROR(IF(D33="Par periodu",H33/$L$27,IF(D33="Par reizi",F33/$M$27,"")),""),"")</f>
        <v/>
      </c>
      <c r="J33" s="31" t="str">
        <f>IF('Cenas aprēķins'!$F$22="Jā",IFERROR(IF('Preču izmaksas'!D33="Par reizi",'Preču izmaksas'!F33*'Preču izmaksas'!$J$27/'Preču izmaksas'!$M$27,IF('Preču izmaksas'!D33="Par periodu",'Preču izmaksas'!H33/'Preču izmaksas'!$L$27*'Preču izmaksas'!$J$27,"")),""),"")</f>
        <v/>
      </c>
      <c r="K33" s="31" t="str">
        <f>IF('Cenas aprēķins'!$G$22="Jā",IFERROR(IF(D33="Par reizi",F33*$K$27/$M$27,IF(D33="Par periodu",H33/$L$27*$K$27,"")),""),"")</f>
        <v/>
      </c>
      <c r="L33" s="31" t="str">
        <f>IF('Cenas aprēķins'!$H$22="Jā",IFERROR(IF(D33="Par reizi",F33*G33,IF(D33="Par periodu",F33*G33,"")),""),"")</f>
        <v/>
      </c>
      <c r="M33" s="32" t="str">
        <f>IF('Cenas aprēķins'!$I$22="Jā",IFERROR(IF(D33="Par reizi",F33,IF(D33="Par periodu",H33/$L$27*$M$27,"")),""),"")</f>
        <v/>
      </c>
      <c r="N33" s="41"/>
      <c r="O33" s="336"/>
      <c r="P33" s="337"/>
      <c r="Q33" s="337"/>
      <c r="R33" s="337"/>
      <c r="S33" s="338"/>
      <c r="T33" s="41"/>
    </row>
    <row r="34" spans="2:20" ht="15" customHeight="1" outlineLevel="1" x14ac:dyDescent="0.35">
      <c r="B34" s="110">
        <v>4</v>
      </c>
      <c r="C34" s="239"/>
      <c r="D34" s="240"/>
      <c r="E34" s="220"/>
      <c r="F34" s="219"/>
      <c r="G34" s="184"/>
      <c r="H34" s="57">
        <f t="shared" si="0"/>
        <v>0</v>
      </c>
      <c r="I34" s="31" t="str">
        <f>IF('Cenas aprēķins'!$E$22="Jā",IFERROR(IF(D34="Par periodu",H34/$L$27,IF(D34="Par reizi",F34/$M$27,"")),""),"")</f>
        <v/>
      </c>
      <c r="J34" s="31" t="str">
        <f>IF('Cenas aprēķins'!$F$22="Jā",IFERROR(IF('Preču izmaksas'!D34="Par reizi",'Preču izmaksas'!F34*'Preču izmaksas'!$J$27/'Preču izmaksas'!$M$27,IF('Preču izmaksas'!D34="Par periodu",'Preču izmaksas'!H34/'Preču izmaksas'!$L$27*'Preču izmaksas'!$J$27,"")),""),"")</f>
        <v/>
      </c>
      <c r="K34" s="31" t="str">
        <f>IF('Cenas aprēķins'!$G$22="Jā",IFERROR(IF(D34="Par reizi",F34*$K$27/$M$27,IF(D34="Par periodu",H34/$L$27*$K$27,"")),""),"")</f>
        <v/>
      </c>
      <c r="L34" s="31" t="str">
        <f>IF('Cenas aprēķins'!$H$22="Jā",IFERROR(IF(D34="Par reizi",F34*G34,IF(D34="Par periodu",F34*G34,"")),""),"")</f>
        <v/>
      </c>
      <c r="M34" s="32" t="str">
        <f>IF('Cenas aprēķins'!$I$22="Jā",IFERROR(IF(D34="Par reizi",F34,IF(D34="Par periodu",H34/$L$27*$M$27,"")),""),"")</f>
        <v/>
      </c>
      <c r="N34" s="41"/>
      <c r="O34" s="336"/>
      <c r="P34" s="337"/>
      <c r="Q34" s="337"/>
      <c r="R34" s="337"/>
      <c r="S34" s="338"/>
      <c r="T34" s="41"/>
    </row>
    <row r="35" spans="2:20" ht="15" customHeight="1" outlineLevel="1" x14ac:dyDescent="0.35">
      <c r="B35" s="110">
        <v>5</v>
      </c>
      <c r="C35" s="239"/>
      <c r="D35" s="240"/>
      <c r="E35" s="220"/>
      <c r="F35" s="219"/>
      <c r="G35" s="184"/>
      <c r="H35" s="57">
        <f t="shared" si="0"/>
        <v>0</v>
      </c>
      <c r="I35" s="31" t="str">
        <f>IF('Cenas aprēķins'!$E$22="Jā",IFERROR(IF(D35="Par periodu",H35/$L$27,IF(D35="Par reizi",F35/$M$27,"")),""),"")</f>
        <v/>
      </c>
      <c r="J35" s="31" t="str">
        <f>IF('Cenas aprēķins'!$F$22="Jā",IFERROR(IF('Preču izmaksas'!D35="Par reizi",'Preču izmaksas'!F35*'Preču izmaksas'!$J$27/'Preču izmaksas'!$M$27,IF('Preču izmaksas'!D35="Par periodu",'Preču izmaksas'!H35/'Preču izmaksas'!$L$27*'Preču izmaksas'!$J$27,"")),""),"")</f>
        <v/>
      </c>
      <c r="K35" s="31" t="str">
        <f>IF('Cenas aprēķins'!$G$22="Jā",IFERROR(IF(D35="Par reizi",F35*$K$27/$M$27,IF(D35="Par periodu",H35/$L$27*$K$27,"")),""),"")</f>
        <v/>
      </c>
      <c r="L35" s="31" t="str">
        <f>IF('Cenas aprēķins'!$H$22="Jā",IFERROR(IF(D35="Par reizi",F35*G35,IF(D35="Par periodu",F35*G35,"")),""),"")</f>
        <v/>
      </c>
      <c r="M35" s="32" t="str">
        <f>IF('Cenas aprēķins'!$I$22="Jā",IFERROR(IF(D35="Par reizi",F35,IF(D35="Par periodu",H35/$L$27*$M$27,"")),""),"")</f>
        <v/>
      </c>
      <c r="N35" s="41"/>
      <c r="O35" s="336"/>
      <c r="P35" s="337"/>
      <c r="Q35" s="337"/>
      <c r="R35" s="337"/>
      <c r="S35" s="338"/>
      <c r="T35" s="41"/>
    </row>
    <row r="36" spans="2:20" ht="15" customHeight="1" outlineLevel="1" x14ac:dyDescent="0.35">
      <c r="B36" s="110">
        <v>6</v>
      </c>
      <c r="C36" s="239"/>
      <c r="D36" s="240"/>
      <c r="E36" s="220"/>
      <c r="F36" s="219"/>
      <c r="G36" s="184"/>
      <c r="H36" s="57">
        <f t="shared" si="0"/>
        <v>0</v>
      </c>
      <c r="I36" s="31" t="str">
        <f>IF('Cenas aprēķins'!$E$22="Jā",IFERROR(IF(D36="Par periodu",H36/$L$27,IF(D36="Par reizi",F36/$M$27,"")),""),"")</f>
        <v/>
      </c>
      <c r="J36" s="31" t="str">
        <f>IF('Cenas aprēķins'!$F$22="Jā",IFERROR(IF('Preču izmaksas'!D36="Par reizi",'Preču izmaksas'!F36*'Preču izmaksas'!$J$27/'Preču izmaksas'!$M$27,IF('Preču izmaksas'!D36="Par periodu",'Preču izmaksas'!H36/'Preču izmaksas'!$L$27*'Preču izmaksas'!$J$27,"")),""),"")</f>
        <v/>
      </c>
      <c r="K36" s="31" t="str">
        <f>IF('Cenas aprēķins'!$G$22="Jā",IFERROR(IF(D36="Par reizi",F36*$K$27/$M$27,IF(D36="Par periodu",H36/$L$27*$K$27,"")),""),"")</f>
        <v/>
      </c>
      <c r="L36" s="31" t="str">
        <f>IF('Cenas aprēķins'!$H$22="Jā",IFERROR(IF(D36="Par reizi",F36*G36,IF(D36="Par periodu",F36*G36,"")),""),"")</f>
        <v/>
      </c>
      <c r="M36" s="32" t="str">
        <f>IF('Cenas aprēķins'!$I$22="Jā",IFERROR(IF(D36="Par reizi",F36,IF(D36="Par periodu",H36/$L$27*$M$27,"")),""),"")</f>
        <v/>
      </c>
      <c r="N36" s="41"/>
      <c r="O36" s="336"/>
      <c r="P36" s="337"/>
      <c r="Q36" s="337"/>
      <c r="R36" s="337"/>
      <c r="S36" s="338"/>
      <c r="T36" s="41"/>
    </row>
    <row r="37" spans="2:20" ht="15" customHeight="1" outlineLevel="1" x14ac:dyDescent="0.35">
      <c r="B37" s="110">
        <v>7</v>
      </c>
      <c r="C37" s="239"/>
      <c r="D37" s="240"/>
      <c r="E37" s="220"/>
      <c r="F37" s="219"/>
      <c r="G37" s="184"/>
      <c r="H37" s="57">
        <f t="shared" si="0"/>
        <v>0</v>
      </c>
      <c r="I37" s="31" t="str">
        <f>IF('Cenas aprēķins'!$E$22="Jā",IFERROR(IF(D37="Par periodu",H37/$L$27,IF(D37="Par reizi",F37/$M$27,"")),""),"")</f>
        <v/>
      </c>
      <c r="J37" s="31" t="str">
        <f>IF('Cenas aprēķins'!$F$22="Jā",IFERROR(IF('Preču izmaksas'!D37="Par reizi",'Preču izmaksas'!F37*'Preču izmaksas'!$J$27/'Preču izmaksas'!$M$27,IF('Preču izmaksas'!D37="Par periodu",'Preču izmaksas'!H37/'Preču izmaksas'!$L$27*'Preču izmaksas'!$J$27,"")),""),"")</f>
        <v/>
      </c>
      <c r="K37" s="31" t="str">
        <f>IF('Cenas aprēķins'!$G$22="Jā",IFERROR(IF(D37="Par reizi",F37*$K$27/$M$27,IF(D37="Par periodu",H37/$L$27*$K$27,"")),""),"")</f>
        <v/>
      </c>
      <c r="L37" s="31" t="str">
        <f>IF('Cenas aprēķins'!$H$22="Jā",IFERROR(IF(D37="Par reizi",F37*G37,IF(D37="Par periodu",F37*G37,"")),""),"")</f>
        <v/>
      </c>
      <c r="M37" s="32" t="str">
        <f>IF('Cenas aprēķins'!$I$22="Jā",IFERROR(IF(D37="Par reizi",F37,IF(D37="Par periodu",H37/$L$27*$M$27,"")),""),"")</f>
        <v/>
      </c>
      <c r="N37" s="41"/>
      <c r="O37" s="336"/>
      <c r="P37" s="337"/>
      <c r="Q37" s="337"/>
      <c r="R37" s="337"/>
      <c r="S37" s="338"/>
      <c r="T37" s="41"/>
    </row>
    <row r="38" spans="2:20" ht="15" customHeight="1" outlineLevel="1" x14ac:dyDescent="0.35">
      <c r="B38" s="110">
        <v>8</v>
      </c>
      <c r="C38" s="239"/>
      <c r="D38" s="240"/>
      <c r="E38" s="220"/>
      <c r="F38" s="219"/>
      <c r="G38" s="184"/>
      <c r="H38" s="57">
        <f t="shared" si="0"/>
        <v>0</v>
      </c>
      <c r="I38" s="31" t="str">
        <f>IF('Cenas aprēķins'!$E$22="Jā",IFERROR(IF(D38="Par periodu",H38/$L$27,IF(D38="Par reizi",F38/$M$27,"")),""),"")</f>
        <v/>
      </c>
      <c r="J38" s="31" t="str">
        <f>IF('Cenas aprēķins'!$F$22="Jā",IFERROR(IF('Preču izmaksas'!D38="Par reizi",'Preču izmaksas'!F38*'Preču izmaksas'!$J$27/'Preču izmaksas'!$M$27,IF('Preču izmaksas'!D38="Par periodu",'Preču izmaksas'!H38/'Preču izmaksas'!$L$27*'Preču izmaksas'!$J$27,"")),""),"")</f>
        <v/>
      </c>
      <c r="K38" s="31" t="str">
        <f>IF('Cenas aprēķins'!$G$22="Jā",IFERROR(IF(D38="Par reizi",F38*$K$27/$M$27,IF(D38="Par periodu",H38/$L$27*$K$27,"")),""),"")</f>
        <v/>
      </c>
      <c r="L38" s="31" t="str">
        <f>IF('Cenas aprēķins'!$H$22="Jā",IFERROR(IF(D38="Par reizi",F38*G38,IF(D38="Par periodu",F38*G38,"")),""),"")</f>
        <v/>
      </c>
      <c r="M38" s="32" t="str">
        <f>IF('Cenas aprēķins'!$I$22="Jā",IFERROR(IF(D38="Par reizi",F38,IF(D38="Par periodu",H38/$L$27*$M$27,"")),""),"")</f>
        <v/>
      </c>
      <c r="N38" s="41"/>
      <c r="O38" s="336"/>
      <c r="P38" s="337"/>
      <c r="Q38" s="337"/>
      <c r="R38" s="337"/>
      <c r="S38" s="338"/>
      <c r="T38" s="41"/>
    </row>
    <row r="39" spans="2:20" ht="15" customHeight="1" outlineLevel="1" x14ac:dyDescent="0.35">
      <c r="B39" s="110">
        <v>9</v>
      </c>
      <c r="C39" s="239"/>
      <c r="D39" s="240"/>
      <c r="E39" s="220"/>
      <c r="F39" s="219"/>
      <c r="G39" s="184"/>
      <c r="H39" s="57">
        <f t="shared" si="0"/>
        <v>0</v>
      </c>
      <c r="I39" s="31" t="str">
        <f>IF('Cenas aprēķins'!$E$22="Jā",IFERROR(IF(D39="Par periodu",H39/$L$27,IF(D39="Par reizi",F39/$M$27,"")),""),"")</f>
        <v/>
      </c>
      <c r="J39" s="31" t="str">
        <f>IF('Cenas aprēķins'!$F$22="Jā",IFERROR(IF('Preču izmaksas'!D39="Par reizi",'Preču izmaksas'!F39*'Preču izmaksas'!$J$27/'Preču izmaksas'!$M$27,IF('Preču izmaksas'!D39="Par periodu",'Preču izmaksas'!H39/'Preču izmaksas'!$L$27*'Preču izmaksas'!$J$27,"")),""),"")</f>
        <v/>
      </c>
      <c r="K39" s="31" t="str">
        <f>IF('Cenas aprēķins'!$G$22="Jā",IFERROR(IF(D39="Par reizi",F39*$K$27/$M$27,IF(D39="Par periodu",H39/$L$27*$K$27,"")),""),"")</f>
        <v/>
      </c>
      <c r="L39" s="31" t="str">
        <f>IF('Cenas aprēķins'!$H$22="Jā",IFERROR(IF(D39="Par reizi",F39*G39,IF(D39="Par periodu",F39*G39,"")),""),"")</f>
        <v/>
      </c>
      <c r="M39" s="32" t="str">
        <f>IF('Cenas aprēķins'!$I$22="Jā",IFERROR(IF(D39="Par reizi",F39,IF(D39="Par periodu",H39/$L$27*$M$27,"")),""),"")</f>
        <v/>
      </c>
      <c r="N39" s="41"/>
      <c r="O39" s="336"/>
      <c r="P39" s="337"/>
      <c r="Q39" s="337"/>
      <c r="R39" s="337"/>
      <c r="S39" s="338"/>
      <c r="T39" s="41"/>
    </row>
    <row r="40" spans="2:20" ht="15" customHeight="1" outlineLevel="1" x14ac:dyDescent="0.35">
      <c r="B40" s="110">
        <v>10</v>
      </c>
      <c r="C40" s="239"/>
      <c r="D40" s="240"/>
      <c r="E40" s="220"/>
      <c r="F40" s="219"/>
      <c r="G40" s="184"/>
      <c r="H40" s="57">
        <f t="shared" si="0"/>
        <v>0</v>
      </c>
      <c r="I40" s="31" t="str">
        <f>IF('Cenas aprēķins'!$E$22="Jā",IFERROR(IF(D40="Par periodu",H40/$L$27,IF(D40="Par reizi",F40/$M$27,"")),""),"")</f>
        <v/>
      </c>
      <c r="J40" s="31" t="str">
        <f>IF('Cenas aprēķins'!$F$22="Jā",IFERROR(IF('Preču izmaksas'!D40="Par reizi",'Preču izmaksas'!F40*'Preču izmaksas'!$J$27/'Preču izmaksas'!$M$27,IF('Preču izmaksas'!D40="Par periodu",'Preču izmaksas'!H40/'Preču izmaksas'!$L$27*'Preču izmaksas'!$J$27,"")),""),"")</f>
        <v/>
      </c>
      <c r="K40" s="31" t="str">
        <f>IF('Cenas aprēķins'!$G$22="Jā",IFERROR(IF(D40="Par reizi",F40*$K$27/$M$27,IF(D40="Par periodu",H40/$L$27*$K$27,"")),""),"")</f>
        <v/>
      </c>
      <c r="L40" s="31" t="str">
        <f>IF('Cenas aprēķins'!$H$22="Jā",IFERROR(IF(D40="Par reizi",F40*G40,IF(D40="Par periodu",F40*G40,"")),""),"")</f>
        <v/>
      </c>
      <c r="M40" s="32" t="str">
        <f>IF('Cenas aprēķins'!$I$22="Jā",IFERROR(IF(D40="Par reizi",F40,IF(D40="Par periodu",H40/$L$27*$M$27,"")),""),"")</f>
        <v/>
      </c>
      <c r="N40" s="41"/>
      <c r="O40" s="336"/>
      <c r="P40" s="337"/>
      <c r="Q40" s="337"/>
      <c r="R40" s="337"/>
      <c r="S40" s="338"/>
      <c r="T40" s="41"/>
    </row>
    <row r="41" spans="2:20" ht="15" customHeight="1" outlineLevel="2" x14ac:dyDescent="0.35">
      <c r="B41" s="110">
        <v>11</v>
      </c>
      <c r="C41" s="239"/>
      <c r="D41" s="240"/>
      <c r="E41" s="220"/>
      <c r="F41" s="219"/>
      <c r="G41" s="184"/>
      <c r="H41" s="57">
        <f t="shared" si="0"/>
        <v>0</v>
      </c>
      <c r="I41" s="31" t="str">
        <f>IF('Cenas aprēķins'!$E$22="Jā",IFERROR(IF(D41="Par periodu",H41/$L$27,IF(D41="Par reizi",F41/$M$27,"")),""),"")</f>
        <v/>
      </c>
      <c r="J41" s="31" t="str">
        <f>IF('Cenas aprēķins'!$F$22="Jā",IFERROR(IF('Preču izmaksas'!D41="Par reizi",'Preču izmaksas'!F41*'Preču izmaksas'!$J$27/'Preču izmaksas'!$M$27,IF('Preču izmaksas'!D41="Par periodu",'Preču izmaksas'!H41/'Preču izmaksas'!$L$27*'Preču izmaksas'!$J$27,"")),""),"")</f>
        <v/>
      </c>
      <c r="K41" s="31" t="str">
        <f>IF('Cenas aprēķins'!$G$22="Jā",IFERROR(IF(D41="Par reizi",F41*$K$27/$M$27,IF(D41="Par periodu",H41/$L$27*$K$27,"")),""),"")</f>
        <v/>
      </c>
      <c r="L41" s="31" t="str">
        <f>IF('Cenas aprēķins'!$H$22="Jā",IFERROR(IF(D41="Par reizi",F41*G41,IF(D41="Par periodu",F41*G41,"")),""),"")</f>
        <v/>
      </c>
      <c r="M41" s="32" t="str">
        <f>IF('Cenas aprēķins'!$I$22="Jā",IFERROR(IF(D41="Par reizi",F41,IF(D41="Par periodu",H41/$L$27*$M$27,"")),""),"")</f>
        <v/>
      </c>
      <c r="N41" s="41"/>
      <c r="O41" s="336"/>
      <c r="P41" s="337"/>
      <c r="Q41" s="337"/>
      <c r="R41" s="337"/>
      <c r="S41" s="338"/>
      <c r="T41" s="41"/>
    </row>
    <row r="42" spans="2:20" ht="15.5" outlineLevel="2" x14ac:dyDescent="0.35">
      <c r="B42" s="110">
        <v>12</v>
      </c>
      <c r="C42" s="239"/>
      <c r="D42" s="240"/>
      <c r="E42" s="220"/>
      <c r="F42" s="219"/>
      <c r="G42" s="184"/>
      <c r="H42" s="57">
        <f t="shared" si="0"/>
        <v>0</v>
      </c>
      <c r="I42" s="31" t="str">
        <f>IF('Cenas aprēķins'!$E$22="Jā",IFERROR(IF(D42="Par periodu",H42/$L$27,IF(D42="Par reizi",F42/$M$27,"")),""),"")</f>
        <v/>
      </c>
      <c r="J42" s="31" t="str">
        <f>IF('Cenas aprēķins'!$F$22="Jā",IFERROR(IF('Preču izmaksas'!D42="Par reizi",'Preču izmaksas'!F42*'Preču izmaksas'!$J$27/'Preču izmaksas'!$M$27,IF('Preču izmaksas'!D42="Par periodu",'Preču izmaksas'!H42/'Preču izmaksas'!$L$27*'Preču izmaksas'!$J$27,"")),""),"")</f>
        <v/>
      </c>
      <c r="K42" s="31" t="str">
        <f>IF('Cenas aprēķins'!$G$22="Jā",IFERROR(IF(D42="Par reizi",F42*$K$27/$M$27,IF(D42="Par periodu",H42/$L$27*$K$27,"")),""),"")</f>
        <v/>
      </c>
      <c r="L42" s="31" t="str">
        <f>IF('Cenas aprēķins'!$H$22="Jā",IFERROR(IF(D42="Par reizi",F42*G42,IF(D42="Par periodu",F42*G42,"")),""),"")</f>
        <v/>
      </c>
      <c r="M42" s="32" t="str">
        <f>IF('Cenas aprēķins'!$I$22="Jā",IFERROR(IF(D42="Par reizi",F42,IF(D42="Par periodu",H42/$L$27*$M$27,"")),""),"")</f>
        <v/>
      </c>
      <c r="N42" s="41"/>
      <c r="O42" s="336"/>
      <c r="P42" s="337"/>
      <c r="Q42" s="337"/>
      <c r="R42" s="337"/>
      <c r="S42" s="338"/>
      <c r="T42" s="41"/>
    </row>
    <row r="43" spans="2:20" ht="16" outlineLevel="2" thickBot="1" x14ac:dyDescent="0.4">
      <c r="B43" s="110">
        <v>13</v>
      </c>
      <c r="C43" s="239"/>
      <c r="D43" s="240"/>
      <c r="E43" s="220"/>
      <c r="F43" s="219"/>
      <c r="G43" s="184"/>
      <c r="H43" s="57">
        <f t="shared" si="0"/>
        <v>0</v>
      </c>
      <c r="I43" s="31" t="str">
        <f>IF('Cenas aprēķins'!$E$22="Jā",IFERROR(IF(D43="Par periodu",H43/$L$27,IF(D43="Par reizi",F43/$M$27,"")),""),"")</f>
        <v/>
      </c>
      <c r="J43" s="31" t="str">
        <f>IF('Cenas aprēķins'!$F$22="Jā",IFERROR(IF('Preču izmaksas'!D43="Par reizi",'Preču izmaksas'!F43*'Preču izmaksas'!$J$27/'Preču izmaksas'!$M$27,IF('Preču izmaksas'!D43="Par periodu",'Preču izmaksas'!H43/'Preču izmaksas'!$L$27*'Preču izmaksas'!$J$27,"")),""),"")</f>
        <v/>
      </c>
      <c r="K43" s="31" t="str">
        <f>IF('Cenas aprēķins'!$G$22="Jā",IFERROR(IF(D43="Par reizi",F43*$K$27/$M$27,IF(D43="Par periodu",H43/$L$27*$K$27,"")),""),"")</f>
        <v/>
      </c>
      <c r="L43" s="31" t="str">
        <f>IF('Cenas aprēķins'!$H$22="Jā",IFERROR(IF(D43="Par reizi",F43*G43,IF(D43="Par periodu",F43*G43,"")),""),"")</f>
        <v/>
      </c>
      <c r="M43" s="32" t="str">
        <f>IF('Cenas aprēķins'!$I$22="Jā",IFERROR(IF(D43="Par reizi",F43,IF(D43="Par periodu",H43/$L$27*$M$27,"")),""),"")</f>
        <v/>
      </c>
      <c r="N43" s="41"/>
      <c r="O43" s="339"/>
      <c r="P43" s="340"/>
      <c r="Q43" s="340"/>
      <c r="R43" s="340"/>
      <c r="S43" s="341"/>
      <c r="T43" s="41"/>
    </row>
    <row r="44" spans="2:20" ht="15.5" outlineLevel="2" x14ac:dyDescent="0.35">
      <c r="B44" s="110">
        <v>14</v>
      </c>
      <c r="C44" s="239"/>
      <c r="D44" s="240"/>
      <c r="E44" s="220"/>
      <c r="F44" s="219"/>
      <c r="G44" s="184"/>
      <c r="H44" s="57">
        <f t="shared" si="0"/>
        <v>0</v>
      </c>
      <c r="I44" s="31" t="str">
        <f>IF('Cenas aprēķins'!$E$22="Jā",IFERROR(IF(D44="Par periodu",H44/$L$27,IF(D44="Par reizi",F44/$M$27,"")),""),"")</f>
        <v/>
      </c>
      <c r="J44" s="31" t="str">
        <f>IF('Cenas aprēķins'!$F$22="Jā",IFERROR(IF('Preču izmaksas'!D44="Par reizi",'Preču izmaksas'!F44*'Preču izmaksas'!$J$27/'Preču izmaksas'!$M$27,IF('Preču izmaksas'!D44="Par periodu",'Preču izmaksas'!H44/'Preču izmaksas'!$L$27*'Preču izmaksas'!$J$27,"")),""),"")</f>
        <v/>
      </c>
      <c r="K44" s="31" t="str">
        <f>IF('Cenas aprēķins'!$G$22="Jā",IFERROR(IF(D44="Par reizi",F44*$K$27/$M$27,IF(D44="Par periodu",H44/$L$27*$K$27,"")),""),"")</f>
        <v/>
      </c>
      <c r="L44" s="31" t="str">
        <f>IF('Cenas aprēķins'!$H$22="Jā",IFERROR(IF(D44="Par reizi",F44*G44,IF(D44="Par periodu",F44*G44,"")),""),"")</f>
        <v/>
      </c>
      <c r="M44" s="32" t="str">
        <f>IF('Cenas aprēķins'!$I$22="Jā",IFERROR(IF(D44="Par reizi",F44,IF(D44="Par periodu",H44/$L$27*$M$27,"")),""),"")</f>
        <v/>
      </c>
      <c r="N44" s="41"/>
      <c r="O44" s="41"/>
      <c r="P44" s="41"/>
      <c r="Q44" s="41"/>
      <c r="R44" s="41"/>
      <c r="S44" s="41"/>
      <c r="T44" s="41"/>
    </row>
    <row r="45" spans="2:20" ht="15.5" outlineLevel="2" x14ac:dyDescent="0.35">
      <c r="B45" s="110">
        <v>15</v>
      </c>
      <c r="C45" s="239"/>
      <c r="D45" s="240"/>
      <c r="E45" s="220"/>
      <c r="F45" s="219"/>
      <c r="G45" s="184"/>
      <c r="H45" s="57">
        <f t="shared" si="0"/>
        <v>0</v>
      </c>
      <c r="I45" s="31" t="str">
        <f>IF('Cenas aprēķins'!$E$22="Jā",IFERROR(IF(D45="Par periodu",H45/$L$27,IF(D45="Par reizi",F45/$M$27,"")),""),"")</f>
        <v/>
      </c>
      <c r="J45" s="31" t="str">
        <f>IF('Cenas aprēķins'!$F$22="Jā",IFERROR(IF('Preču izmaksas'!D45="Par reizi",'Preču izmaksas'!F45*'Preču izmaksas'!$J$27/'Preču izmaksas'!$M$27,IF('Preču izmaksas'!D45="Par periodu",'Preču izmaksas'!H45/'Preču izmaksas'!$L$27*'Preču izmaksas'!$J$27,"")),""),"")</f>
        <v/>
      </c>
      <c r="K45" s="31" t="str">
        <f>IF('Cenas aprēķins'!$G$22="Jā",IFERROR(IF(D45="Par reizi",F45*$K$27/$M$27,IF(D45="Par periodu",H45/$L$27*$K$27,"")),""),"")</f>
        <v/>
      </c>
      <c r="L45" s="31" t="str">
        <f>IF('Cenas aprēķins'!$H$22="Jā",IFERROR(IF(D45="Par reizi",F45*G45,IF(D45="Par periodu",F45*G45,"")),""),"")</f>
        <v/>
      </c>
      <c r="M45" s="32" t="str">
        <f>IF('Cenas aprēķins'!$I$22="Jā",IFERROR(IF(D45="Par reizi",F45,IF(D45="Par periodu",H45/$L$27*$M$27,"")),""),"")</f>
        <v/>
      </c>
      <c r="N45" s="41"/>
      <c r="O45" s="41"/>
      <c r="P45" s="41"/>
      <c r="Q45" s="41"/>
      <c r="R45" s="41"/>
      <c r="S45" s="41"/>
      <c r="T45" s="41"/>
    </row>
    <row r="46" spans="2:20" ht="15.5" outlineLevel="2" x14ac:dyDescent="0.35">
      <c r="B46" s="110">
        <v>16</v>
      </c>
      <c r="C46" s="239"/>
      <c r="D46" s="240"/>
      <c r="E46" s="220"/>
      <c r="F46" s="219"/>
      <c r="G46" s="184"/>
      <c r="H46" s="57">
        <f t="shared" si="0"/>
        <v>0</v>
      </c>
      <c r="I46" s="31" t="str">
        <f>IF('Cenas aprēķins'!$E$22="Jā",IFERROR(IF(D46="Par periodu",H46/$L$27,IF(D46="Par reizi",F46/$M$27,"")),""),"")</f>
        <v/>
      </c>
      <c r="J46" s="31" t="str">
        <f>IF('Cenas aprēķins'!$F$22="Jā",IFERROR(IF('Preču izmaksas'!D46="Par reizi",'Preču izmaksas'!F46*'Preču izmaksas'!$J$27/'Preču izmaksas'!$M$27,IF('Preču izmaksas'!D46="Par periodu",'Preču izmaksas'!H46/'Preču izmaksas'!$L$27*'Preču izmaksas'!$J$27,"")),""),"")</f>
        <v/>
      </c>
      <c r="K46" s="31" t="str">
        <f>IF('Cenas aprēķins'!$G$22="Jā",IFERROR(IF(D46="Par reizi",F46*$K$27/$M$27,IF(D46="Par periodu",H46/$L$27*$K$27,"")),""),"")</f>
        <v/>
      </c>
      <c r="L46" s="31" t="str">
        <f>IF('Cenas aprēķins'!$H$22="Jā",IFERROR(IF(D46="Par reizi",F46*G46,IF(D46="Par periodu",F46*G46,"")),""),"")</f>
        <v/>
      </c>
      <c r="M46" s="32" t="str">
        <f>IF('Cenas aprēķins'!$I$22="Jā",IFERROR(IF(D46="Par reizi",F46,IF(D46="Par periodu",H46/$L$27*$M$27,"")),""),"")</f>
        <v/>
      </c>
      <c r="N46" s="41"/>
      <c r="O46" s="41"/>
      <c r="P46" s="41"/>
      <c r="Q46" s="41"/>
      <c r="R46" s="41"/>
      <c r="S46" s="41"/>
      <c r="T46" s="41"/>
    </row>
    <row r="47" spans="2:20" ht="15.5" outlineLevel="2" x14ac:dyDescent="0.35">
      <c r="B47" s="110">
        <v>17</v>
      </c>
      <c r="C47" s="239"/>
      <c r="D47" s="240"/>
      <c r="E47" s="220"/>
      <c r="F47" s="219"/>
      <c r="G47" s="184"/>
      <c r="H47" s="57">
        <f t="shared" si="0"/>
        <v>0</v>
      </c>
      <c r="I47" s="31" t="str">
        <f>IF('Cenas aprēķins'!$E$22="Jā",IFERROR(IF(D47="Par periodu",H47/$L$27,IF(D47="Par reizi",F47/$M$27,"")),""),"")</f>
        <v/>
      </c>
      <c r="J47" s="31" t="str">
        <f>IF('Cenas aprēķins'!$F$22="Jā",IFERROR(IF('Preču izmaksas'!D47="Par reizi",'Preču izmaksas'!F47*'Preču izmaksas'!$J$27/'Preču izmaksas'!$M$27,IF('Preču izmaksas'!D47="Par periodu",'Preču izmaksas'!H47/'Preču izmaksas'!$L$27*'Preču izmaksas'!$J$27,"")),""),"")</f>
        <v/>
      </c>
      <c r="K47" s="31" t="str">
        <f>IF('Cenas aprēķins'!$G$22="Jā",IFERROR(IF(D47="Par reizi",F47*$K$27/$M$27,IF(D47="Par periodu",H47/$L$27*$K$27,"")),""),"")</f>
        <v/>
      </c>
      <c r="L47" s="31" t="str">
        <f>IF('Cenas aprēķins'!$H$22="Jā",IFERROR(IF(D47="Par reizi",F47*G47,IF(D47="Par periodu",F47*G47,"")),""),"")</f>
        <v/>
      </c>
      <c r="M47" s="32" t="str">
        <f>IF('Cenas aprēķins'!$I$22="Jā",IFERROR(IF(D47="Par reizi",F47,IF(D47="Par periodu",H47/$L$27*$M$27,"")),""),"")</f>
        <v/>
      </c>
      <c r="N47" s="41"/>
      <c r="O47" s="41"/>
      <c r="P47" s="41"/>
      <c r="Q47" s="41"/>
      <c r="R47" s="41"/>
      <c r="S47" s="41"/>
      <c r="T47" s="41"/>
    </row>
    <row r="48" spans="2:20" ht="15.5" outlineLevel="2" x14ac:dyDescent="0.35">
      <c r="B48" s="110">
        <v>18</v>
      </c>
      <c r="C48" s="239"/>
      <c r="D48" s="240"/>
      <c r="E48" s="220"/>
      <c r="F48" s="219"/>
      <c r="G48" s="184"/>
      <c r="H48" s="57">
        <f t="shared" si="0"/>
        <v>0</v>
      </c>
      <c r="I48" s="31" t="str">
        <f>IF('Cenas aprēķins'!$E$22="Jā",IFERROR(IF(D48="Par periodu",H48/$L$27,IF(D48="Par reizi",F48/$M$27,"")),""),"")</f>
        <v/>
      </c>
      <c r="J48" s="31" t="str">
        <f>IF('Cenas aprēķins'!$F$22="Jā",IFERROR(IF('Preču izmaksas'!D48="Par reizi",'Preču izmaksas'!F48*'Preču izmaksas'!$J$27/'Preču izmaksas'!$M$27,IF('Preču izmaksas'!D48="Par periodu",'Preču izmaksas'!H48/'Preču izmaksas'!$L$27*'Preču izmaksas'!$J$27,"")),""),"")</f>
        <v/>
      </c>
      <c r="K48" s="31" t="str">
        <f>IF('Cenas aprēķins'!$G$22="Jā",IFERROR(IF(D48="Par reizi",F48*$K$27/$M$27,IF(D48="Par periodu",H48/$L$27*$K$27,"")),""),"")</f>
        <v/>
      </c>
      <c r="L48" s="31" t="str">
        <f>IF('Cenas aprēķins'!$H$22="Jā",IFERROR(IF(D48="Par reizi",F48*G48,IF(D48="Par periodu",F48*G48,"")),""),"")</f>
        <v/>
      </c>
      <c r="M48" s="32" t="str">
        <f>IF('Cenas aprēķins'!$I$22="Jā",IFERROR(IF(D48="Par reizi",F48,IF(D48="Par periodu",H48/$L$27*$M$27,"")),""),"")</f>
        <v/>
      </c>
      <c r="N48" s="41"/>
      <c r="O48" s="41"/>
      <c r="P48" s="41"/>
      <c r="Q48" s="41"/>
      <c r="R48" s="41"/>
      <c r="S48" s="41"/>
      <c r="T48" s="41"/>
    </row>
    <row r="49" spans="2:20" ht="15.5" outlineLevel="2" x14ac:dyDescent="0.35">
      <c r="B49" s="110">
        <v>19</v>
      </c>
      <c r="C49" s="239"/>
      <c r="D49" s="240"/>
      <c r="E49" s="220"/>
      <c r="F49" s="219"/>
      <c r="G49" s="184"/>
      <c r="H49" s="57">
        <f t="shared" si="0"/>
        <v>0</v>
      </c>
      <c r="I49" s="31" t="str">
        <f>IF('Cenas aprēķins'!$E$22="Jā",IFERROR(IF(D49="Par periodu",H49/$L$27,IF(D49="Par reizi",F49/$M$27,"")),""),"")</f>
        <v/>
      </c>
      <c r="J49" s="31" t="str">
        <f>IF('Cenas aprēķins'!$F$22="Jā",IFERROR(IF('Preču izmaksas'!D49="Par reizi",'Preču izmaksas'!F49*'Preču izmaksas'!$J$27/'Preču izmaksas'!$M$27,IF('Preču izmaksas'!D49="Par periodu",'Preču izmaksas'!H49/'Preču izmaksas'!$L$27*'Preču izmaksas'!$J$27,"")),""),"")</f>
        <v/>
      </c>
      <c r="K49" s="31" t="str">
        <f>IF('Cenas aprēķins'!$G$22="Jā",IFERROR(IF(D49="Par reizi",F49*$K$27/$M$27,IF(D49="Par periodu",H49/$L$27*$K$27,"")),""),"")</f>
        <v/>
      </c>
      <c r="L49" s="31" t="str">
        <f>IF('Cenas aprēķins'!$H$22="Jā",IFERROR(IF(D49="Par reizi",F49*G49,IF(D49="Par periodu",F49*G49,"")),""),"")</f>
        <v/>
      </c>
      <c r="M49" s="32" t="str">
        <f>IF('Cenas aprēķins'!$I$22="Jā",IFERROR(IF(D49="Par reizi",F49,IF(D49="Par periodu",H49/$L$27*$M$27,"")),""),"")</f>
        <v/>
      </c>
      <c r="N49" s="41"/>
      <c r="O49" s="41"/>
      <c r="P49" s="41"/>
      <c r="Q49" s="41"/>
      <c r="R49" s="41"/>
      <c r="S49" s="41"/>
      <c r="T49" s="41"/>
    </row>
    <row r="50" spans="2:20" ht="15.5" outlineLevel="1" x14ac:dyDescent="0.35">
      <c r="B50" s="110">
        <v>20</v>
      </c>
      <c r="C50" s="239"/>
      <c r="D50" s="240"/>
      <c r="E50" s="220"/>
      <c r="F50" s="219"/>
      <c r="G50" s="184"/>
      <c r="H50" s="57">
        <f t="shared" si="0"/>
        <v>0</v>
      </c>
      <c r="I50" s="31" t="str">
        <f>IF('Cenas aprēķins'!$E$22="Jā",IFERROR(IF(D50="Par periodu",H50/$L$27,IF(D50="Par reizi",F50/$M$27,"")),""),"")</f>
        <v/>
      </c>
      <c r="J50" s="31" t="str">
        <f>IF('Cenas aprēķins'!$F$22="Jā",IFERROR(IF('Preču izmaksas'!D50="Par reizi",'Preču izmaksas'!F50*'Preču izmaksas'!$J$27/'Preču izmaksas'!$M$27,IF('Preču izmaksas'!D50="Par periodu",'Preču izmaksas'!H50/'Preču izmaksas'!$L$27*'Preču izmaksas'!$J$27,"")),""),"")</f>
        <v/>
      </c>
      <c r="K50" s="31" t="str">
        <f>IF('Cenas aprēķins'!$G$22="Jā",IFERROR(IF(D50="Par reizi",F50*$K$27/$M$27,IF(D50="Par periodu",H50/$L$27*$K$27,"")),""),"")</f>
        <v/>
      </c>
      <c r="L50" s="31" t="str">
        <f>IF('Cenas aprēķins'!$H$22="Jā",IFERROR(IF(D50="Par reizi",F50*G50,IF(D50="Par periodu",F50*G50,"")),""),"")</f>
        <v/>
      </c>
      <c r="M50" s="32" t="str">
        <f>IF('Cenas aprēķins'!$I$22="Jā",IFERROR(IF(D50="Par reizi",F50,IF(D50="Par periodu",H50/$L$27*$M$27,"")),""),"")</f>
        <v/>
      </c>
      <c r="N50" s="41"/>
      <c r="O50" s="41"/>
      <c r="P50" s="41"/>
      <c r="Q50" s="41"/>
      <c r="R50" s="41"/>
      <c r="S50" s="41"/>
      <c r="T50" s="41"/>
    </row>
    <row r="51" spans="2:20" ht="15.5" outlineLevel="2" x14ac:dyDescent="0.35">
      <c r="B51" s="110">
        <v>21</v>
      </c>
      <c r="C51" s="239"/>
      <c r="D51" s="240"/>
      <c r="E51" s="220"/>
      <c r="F51" s="219"/>
      <c r="G51" s="184"/>
      <c r="H51" s="57">
        <f t="shared" si="0"/>
        <v>0</v>
      </c>
      <c r="I51" s="31" t="str">
        <f>IF('Cenas aprēķins'!$E$22="Jā",IFERROR(IF(D51="Par periodu",H51/$L$27,IF(D51="Par reizi",F51/$M$27,"")),""),"")</f>
        <v/>
      </c>
      <c r="J51" s="31" t="str">
        <f>IF('Cenas aprēķins'!$F$22="Jā",IFERROR(IF('Preču izmaksas'!D51="Par reizi",'Preču izmaksas'!F51*'Preču izmaksas'!$J$27/'Preču izmaksas'!$M$27,IF('Preču izmaksas'!D51="Par periodu",'Preču izmaksas'!H51/'Preču izmaksas'!$L$27*'Preču izmaksas'!$J$27,"")),""),"")</f>
        <v/>
      </c>
      <c r="K51" s="31" t="str">
        <f>IF('Cenas aprēķins'!$G$22="Jā",IFERROR(IF(D51="Par reizi",F51*$K$27/$M$27,IF(D51="Par periodu",H51/$L$27*$K$27,"")),""),"")</f>
        <v/>
      </c>
      <c r="L51" s="31" t="str">
        <f>IF('Cenas aprēķins'!$H$22="Jā",IFERROR(IF(D51="Par reizi",F51*G51,IF(D51="Par periodu",F51*G51,"")),""),"")</f>
        <v/>
      </c>
      <c r="M51" s="32" t="str">
        <f>IF('Cenas aprēķins'!$I$22="Jā",IFERROR(IF(D51="Par reizi",F51,IF(D51="Par periodu",H51/$L$27*$M$27,"")),""),"")</f>
        <v/>
      </c>
      <c r="N51" s="41"/>
      <c r="O51" s="41"/>
      <c r="P51" s="41"/>
      <c r="Q51" s="41"/>
      <c r="R51" s="41"/>
      <c r="S51" s="41"/>
      <c r="T51" s="41"/>
    </row>
    <row r="52" spans="2:20" ht="15.5" outlineLevel="2" x14ac:dyDescent="0.35">
      <c r="B52" s="110">
        <v>22</v>
      </c>
      <c r="C52" s="239"/>
      <c r="D52" s="240"/>
      <c r="E52" s="220"/>
      <c r="F52" s="219"/>
      <c r="G52" s="184"/>
      <c r="H52" s="57">
        <f t="shared" si="0"/>
        <v>0</v>
      </c>
      <c r="I52" s="31" t="str">
        <f>IF('Cenas aprēķins'!$E$22="Jā",IFERROR(IF(D52="Par periodu",H52/$L$27,IF(D52="Par reizi",F52/$M$27,"")),""),"")</f>
        <v/>
      </c>
      <c r="J52" s="31" t="str">
        <f>IF('Cenas aprēķins'!$F$22="Jā",IFERROR(IF('Preču izmaksas'!D52="Par reizi",'Preču izmaksas'!F52*'Preču izmaksas'!$J$27/'Preču izmaksas'!$M$27,IF('Preču izmaksas'!D52="Par periodu",'Preču izmaksas'!H52/'Preču izmaksas'!$L$27*'Preču izmaksas'!$J$27,"")),""),"")</f>
        <v/>
      </c>
      <c r="K52" s="31" t="str">
        <f>IF('Cenas aprēķins'!$G$22="Jā",IFERROR(IF(D52="Par reizi",F52*$K$27/$M$27,IF(D52="Par periodu",H52/$L$27*$K$27,"")),""),"")</f>
        <v/>
      </c>
      <c r="L52" s="31" t="str">
        <f>IF('Cenas aprēķins'!$H$22="Jā",IFERROR(IF(D52="Par reizi",F52*G52,IF(D52="Par periodu",F52*G52,"")),""),"")</f>
        <v/>
      </c>
      <c r="M52" s="32" t="str">
        <f>IF('Cenas aprēķins'!$I$22="Jā",IFERROR(IF(D52="Par reizi",F52,IF(D52="Par periodu",H52/$L$27*$M$27,"")),""),"")</f>
        <v/>
      </c>
      <c r="N52" s="41"/>
      <c r="O52" s="41"/>
      <c r="P52" s="41"/>
      <c r="Q52" s="41"/>
      <c r="R52" s="41"/>
      <c r="S52" s="41"/>
      <c r="T52" s="41"/>
    </row>
    <row r="53" spans="2:20" ht="15.5" outlineLevel="2" x14ac:dyDescent="0.35">
      <c r="B53" s="110">
        <v>23</v>
      </c>
      <c r="C53" s="239"/>
      <c r="D53" s="240"/>
      <c r="E53" s="220"/>
      <c r="F53" s="219"/>
      <c r="G53" s="184"/>
      <c r="H53" s="57">
        <f t="shared" si="0"/>
        <v>0</v>
      </c>
      <c r="I53" s="31" t="str">
        <f>IF('Cenas aprēķins'!$E$22="Jā",IFERROR(IF(D53="Par periodu",H53/$L$27,IF(D53="Par reizi",F53/$M$27,"")),""),"")</f>
        <v/>
      </c>
      <c r="J53" s="31" t="str">
        <f>IF('Cenas aprēķins'!$F$22="Jā",IFERROR(IF('Preču izmaksas'!D53="Par reizi",'Preču izmaksas'!F53*'Preču izmaksas'!$J$27/'Preču izmaksas'!$M$27,IF('Preču izmaksas'!D53="Par periodu",'Preču izmaksas'!H53/'Preču izmaksas'!$L$27*'Preču izmaksas'!$J$27,"")),""),"")</f>
        <v/>
      </c>
      <c r="K53" s="31" t="str">
        <f>IF('Cenas aprēķins'!$G$22="Jā",IFERROR(IF(D53="Par reizi",F53*$K$27/$M$27,IF(D53="Par periodu",H53/$L$27*$K$27,"")),""),"")</f>
        <v/>
      </c>
      <c r="L53" s="31" t="str">
        <f>IF('Cenas aprēķins'!$H$22="Jā",IFERROR(IF(D53="Par reizi",F53*G53,IF(D53="Par periodu",F53*G53,"")),""),"")</f>
        <v/>
      </c>
      <c r="M53" s="32" t="str">
        <f>IF('Cenas aprēķins'!$I$22="Jā",IFERROR(IF(D53="Par reizi",F53,IF(D53="Par periodu",H53/$L$27*$M$27,"")),""),"")</f>
        <v/>
      </c>
      <c r="N53" s="41"/>
      <c r="O53" s="41"/>
      <c r="P53" s="41"/>
      <c r="Q53" s="41"/>
      <c r="R53" s="41"/>
      <c r="S53" s="41"/>
      <c r="T53" s="41"/>
    </row>
    <row r="54" spans="2:20" ht="15.5" outlineLevel="2" x14ac:dyDescent="0.35">
      <c r="B54" s="110">
        <v>24</v>
      </c>
      <c r="C54" s="239"/>
      <c r="D54" s="240"/>
      <c r="E54" s="220"/>
      <c r="F54" s="219"/>
      <c r="G54" s="184"/>
      <c r="H54" s="57">
        <f t="shared" si="0"/>
        <v>0</v>
      </c>
      <c r="I54" s="31" t="str">
        <f>IF('Cenas aprēķins'!$E$22="Jā",IFERROR(IF(D54="Par periodu",H54/$L$27,IF(D54="Par reizi",F54/$M$27,"")),""),"")</f>
        <v/>
      </c>
      <c r="J54" s="31" t="str">
        <f>IF('Cenas aprēķins'!$F$22="Jā",IFERROR(IF('Preču izmaksas'!D54="Par reizi",'Preču izmaksas'!F54*'Preču izmaksas'!$J$27/'Preču izmaksas'!$M$27,IF('Preču izmaksas'!D54="Par periodu",'Preču izmaksas'!H54/'Preču izmaksas'!$L$27*'Preču izmaksas'!$J$27,"")),""),"")</f>
        <v/>
      </c>
      <c r="K54" s="31" t="str">
        <f>IF('Cenas aprēķins'!$G$22="Jā",IFERROR(IF(D54="Par reizi",F54*$K$27/$M$27,IF(D54="Par periodu",H54/$L$27*$K$27,"")),""),"")</f>
        <v/>
      </c>
      <c r="L54" s="31" t="str">
        <f>IF('Cenas aprēķins'!$H$22="Jā",IFERROR(IF(D54="Par reizi",F54*G54,IF(D54="Par periodu",F54*G54,"")),""),"")</f>
        <v/>
      </c>
      <c r="M54" s="32" t="str">
        <f>IF('Cenas aprēķins'!$I$22="Jā",IFERROR(IF(D54="Par reizi",F54,IF(D54="Par periodu",H54/$L$27*$M$27,"")),""),"")</f>
        <v/>
      </c>
      <c r="N54" s="41"/>
      <c r="O54" s="41"/>
      <c r="P54" s="41"/>
      <c r="Q54" s="41"/>
      <c r="R54" s="41"/>
      <c r="S54" s="41"/>
      <c r="T54" s="41"/>
    </row>
    <row r="55" spans="2:20" ht="15.5" outlineLevel="2" x14ac:dyDescent="0.35">
      <c r="B55" s="110">
        <v>25</v>
      </c>
      <c r="C55" s="239"/>
      <c r="D55" s="240"/>
      <c r="E55" s="220"/>
      <c r="F55" s="219"/>
      <c r="G55" s="184"/>
      <c r="H55" s="57">
        <f t="shared" si="0"/>
        <v>0</v>
      </c>
      <c r="I55" s="31" t="str">
        <f>IF('Cenas aprēķins'!$E$22="Jā",IFERROR(IF(D55="Par periodu",H55/$L$27,IF(D55="Par reizi",F55/$M$27,"")),""),"")</f>
        <v/>
      </c>
      <c r="J55" s="31" t="str">
        <f>IF('Cenas aprēķins'!$F$22="Jā",IFERROR(IF('Preču izmaksas'!D55="Par reizi",'Preču izmaksas'!F55*'Preču izmaksas'!$J$27/'Preču izmaksas'!$M$27,IF('Preču izmaksas'!D55="Par periodu",'Preču izmaksas'!H55/'Preču izmaksas'!$L$27*'Preču izmaksas'!$J$27,"")),""),"")</f>
        <v/>
      </c>
      <c r="K55" s="31" t="str">
        <f>IF('Cenas aprēķins'!$G$22="Jā",IFERROR(IF(D55="Par reizi",F55*$K$27/$M$27,IF(D55="Par periodu",H55/$L$27*$K$27,"")),""),"")</f>
        <v/>
      </c>
      <c r="L55" s="31" t="str">
        <f>IF('Cenas aprēķins'!$H$22="Jā",IFERROR(IF(D55="Par reizi",F55*G55,IF(D55="Par periodu",F55*G55,"")),""),"")</f>
        <v/>
      </c>
      <c r="M55" s="32" t="str">
        <f>IF('Cenas aprēķins'!$I$22="Jā",IFERROR(IF(D55="Par reizi",F55,IF(D55="Par periodu",H55/$L$27*$M$27,"")),""),"")</f>
        <v/>
      </c>
      <c r="N55" s="41"/>
      <c r="O55" s="41"/>
      <c r="P55" s="41"/>
      <c r="Q55" s="41"/>
      <c r="R55" s="41"/>
      <c r="S55" s="41"/>
      <c r="T55" s="41"/>
    </row>
    <row r="56" spans="2:20" ht="15.5" outlineLevel="2" x14ac:dyDescent="0.35">
      <c r="B56" s="110">
        <v>26</v>
      </c>
      <c r="C56" s="239"/>
      <c r="D56" s="240"/>
      <c r="E56" s="220"/>
      <c r="F56" s="219"/>
      <c r="G56" s="184"/>
      <c r="H56" s="57">
        <f t="shared" si="0"/>
        <v>0</v>
      </c>
      <c r="I56" s="31" t="str">
        <f>IF('Cenas aprēķins'!$E$22="Jā",IFERROR(IF(D56="Par periodu",H56/$L$27,IF(D56="Par reizi",F56/$M$27,"")),""),"")</f>
        <v/>
      </c>
      <c r="J56" s="31" t="str">
        <f>IF('Cenas aprēķins'!$F$22="Jā",IFERROR(IF('Preču izmaksas'!D56="Par reizi",'Preču izmaksas'!F56*'Preču izmaksas'!$J$27/'Preču izmaksas'!$M$27,IF('Preču izmaksas'!D56="Par periodu",'Preču izmaksas'!H56/'Preču izmaksas'!$L$27*'Preču izmaksas'!$J$27,"")),""),"")</f>
        <v/>
      </c>
      <c r="K56" s="31" t="str">
        <f>IF('Cenas aprēķins'!$G$22="Jā",IFERROR(IF(D56="Par reizi",F56*$K$27/$M$27,IF(D56="Par periodu",H56/$L$27*$K$27,"")),""),"")</f>
        <v/>
      </c>
      <c r="L56" s="31" t="str">
        <f>IF('Cenas aprēķins'!$H$22="Jā",IFERROR(IF(D56="Par reizi",F56*G56,IF(D56="Par periodu",F56*G56,"")),""),"")</f>
        <v/>
      </c>
      <c r="M56" s="32" t="str">
        <f>IF('Cenas aprēķins'!$I$22="Jā",IFERROR(IF(D56="Par reizi",F56,IF(D56="Par periodu",H56/$L$27*$M$27,"")),""),"")</f>
        <v/>
      </c>
      <c r="N56" s="41"/>
      <c r="O56" s="41"/>
      <c r="P56" s="41"/>
      <c r="Q56" s="41"/>
      <c r="R56" s="41"/>
      <c r="S56" s="41"/>
      <c r="T56" s="41"/>
    </row>
    <row r="57" spans="2:20" ht="15.5" outlineLevel="2" x14ac:dyDescent="0.35">
      <c r="B57" s="110">
        <v>27</v>
      </c>
      <c r="C57" s="239"/>
      <c r="D57" s="240"/>
      <c r="E57" s="220"/>
      <c r="F57" s="219"/>
      <c r="G57" s="184"/>
      <c r="H57" s="57">
        <f t="shared" si="0"/>
        <v>0</v>
      </c>
      <c r="I57" s="31" t="str">
        <f>IF('Cenas aprēķins'!$E$22="Jā",IFERROR(IF(D57="Par periodu",H57/$L$27,IF(D57="Par reizi",F57/$M$27,"")),""),"")</f>
        <v/>
      </c>
      <c r="J57" s="31" t="str">
        <f>IF('Cenas aprēķins'!$F$22="Jā",IFERROR(IF('Preču izmaksas'!D57="Par reizi",'Preču izmaksas'!F57*'Preču izmaksas'!$J$27/'Preču izmaksas'!$M$27,IF('Preču izmaksas'!D57="Par periodu",'Preču izmaksas'!H57/'Preču izmaksas'!$L$27*'Preču izmaksas'!$J$27,"")),""),"")</f>
        <v/>
      </c>
      <c r="K57" s="31" t="str">
        <f>IF('Cenas aprēķins'!$G$22="Jā",IFERROR(IF(D57="Par reizi",F57*$K$27/$M$27,IF(D57="Par periodu",H57/$L$27*$K$27,"")),""),"")</f>
        <v/>
      </c>
      <c r="L57" s="31" t="str">
        <f>IF('Cenas aprēķins'!$H$22="Jā",IFERROR(IF(D57="Par reizi",F57*G57,IF(D57="Par periodu",F57*G57,"")),""),"")</f>
        <v/>
      </c>
      <c r="M57" s="32" t="str">
        <f>IF('Cenas aprēķins'!$I$22="Jā",IFERROR(IF(D57="Par reizi",F57,IF(D57="Par periodu",H57/$L$27*$M$27,"")),""),"")</f>
        <v/>
      </c>
      <c r="N57" s="41"/>
      <c r="O57" s="41"/>
      <c r="P57" s="41"/>
      <c r="Q57" s="41"/>
      <c r="R57" s="41"/>
      <c r="S57" s="41"/>
      <c r="T57" s="41"/>
    </row>
    <row r="58" spans="2:20" ht="15.5" outlineLevel="2" x14ac:dyDescent="0.35">
      <c r="B58" s="110">
        <v>28</v>
      </c>
      <c r="C58" s="239"/>
      <c r="D58" s="240"/>
      <c r="E58" s="220"/>
      <c r="F58" s="219"/>
      <c r="G58" s="184"/>
      <c r="H58" s="57">
        <f t="shared" si="0"/>
        <v>0</v>
      </c>
      <c r="I58" s="31" t="str">
        <f>IF('Cenas aprēķins'!$E$22="Jā",IFERROR(IF(D58="Par periodu",H58/$L$27,IF(D58="Par reizi",F58/$M$27,"")),""),"")</f>
        <v/>
      </c>
      <c r="J58" s="31" t="str">
        <f>IF('Cenas aprēķins'!$F$22="Jā",IFERROR(IF('Preču izmaksas'!D58="Par reizi",'Preču izmaksas'!F58*'Preču izmaksas'!$J$27/'Preču izmaksas'!$M$27,IF('Preču izmaksas'!D58="Par periodu",'Preču izmaksas'!H58/'Preču izmaksas'!$L$27*'Preču izmaksas'!$J$27,"")),""),"")</f>
        <v/>
      </c>
      <c r="K58" s="31" t="str">
        <f>IF('Cenas aprēķins'!$G$22="Jā",IFERROR(IF(D58="Par reizi",F58*$K$27/$M$27,IF(D58="Par periodu",H58/$L$27*$K$27,"")),""),"")</f>
        <v/>
      </c>
      <c r="L58" s="31" t="str">
        <f>IF('Cenas aprēķins'!$H$22="Jā",IFERROR(IF(D58="Par reizi",F58*G58,IF(D58="Par periodu",F58*G58,"")),""),"")</f>
        <v/>
      </c>
      <c r="M58" s="32" t="str">
        <f>IF('Cenas aprēķins'!$I$22="Jā",IFERROR(IF(D58="Par reizi",F58,IF(D58="Par periodu",H58/$L$27*$M$27,"")),""),"")</f>
        <v/>
      </c>
      <c r="N58" s="41"/>
      <c r="O58" s="41"/>
      <c r="P58" s="41"/>
      <c r="Q58" s="41"/>
      <c r="R58" s="41"/>
      <c r="S58" s="41"/>
      <c r="T58" s="41"/>
    </row>
    <row r="59" spans="2:20" ht="15.5" outlineLevel="2" x14ac:dyDescent="0.35">
      <c r="B59" s="110">
        <v>29</v>
      </c>
      <c r="C59" s="239"/>
      <c r="D59" s="240"/>
      <c r="E59" s="220"/>
      <c r="F59" s="219"/>
      <c r="G59" s="184"/>
      <c r="H59" s="57">
        <f t="shared" si="0"/>
        <v>0</v>
      </c>
      <c r="I59" s="31" t="str">
        <f>IF('Cenas aprēķins'!$E$22="Jā",IFERROR(IF(D59="Par periodu",H59/$L$27,IF(D59="Par reizi",F59/$M$27,"")),""),"")</f>
        <v/>
      </c>
      <c r="J59" s="31" t="str">
        <f>IF('Cenas aprēķins'!$F$22="Jā",IFERROR(IF('Preču izmaksas'!D59="Par reizi",'Preču izmaksas'!F59*'Preču izmaksas'!$J$27/'Preču izmaksas'!$M$27,IF('Preču izmaksas'!D59="Par periodu",'Preču izmaksas'!H59/'Preču izmaksas'!$L$27*'Preču izmaksas'!$J$27,"")),""),"")</f>
        <v/>
      </c>
      <c r="K59" s="31" t="str">
        <f>IF('Cenas aprēķins'!$G$22="Jā",IFERROR(IF(D59="Par reizi",F59*$K$27/$M$27,IF(D59="Par periodu",H59/$L$27*$K$27,"")),""),"")</f>
        <v/>
      </c>
      <c r="L59" s="31" t="str">
        <f>IF('Cenas aprēķins'!$H$22="Jā",IFERROR(IF(D59="Par reizi",F59*G59,IF(D59="Par periodu",F59*G59,"")),""),"")</f>
        <v/>
      </c>
      <c r="M59" s="32" t="str">
        <f>IF('Cenas aprēķins'!$I$22="Jā",IFERROR(IF(D59="Par reizi",F59,IF(D59="Par periodu",H59/$L$27*$M$27,"")),""),"")</f>
        <v/>
      </c>
      <c r="N59" s="41"/>
      <c r="O59" s="41"/>
      <c r="P59" s="41"/>
      <c r="Q59" s="41"/>
      <c r="R59" s="41"/>
      <c r="S59" s="41"/>
      <c r="T59" s="41"/>
    </row>
    <row r="60" spans="2:20" ht="15.5" outlineLevel="1" x14ac:dyDescent="0.35">
      <c r="B60" s="110">
        <v>30</v>
      </c>
      <c r="C60" s="239"/>
      <c r="D60" s="240"/>
      <c r="E60" s="220"/>
      <c r="F60" s="219"/>
      <c r="G60" s="184"/>
      <c r="H60" s="57">
        <f t="shared" si="0"/>
        <v>0</v>
      </c>
      <c r="I60" s="31" t="str">
        <f>IF('Cenas aprēķins'!$E$22="Jā",IFERROR(IF(D60="Par periodu",H60/$L$27,IF(D60="Par reizi",F60/$M$27,"")),""),"")</f>
        <v/>
      </c>
      <c r="J60" s="31" t="str">
        <f>IF('Cenas aprēķins'!$F$22="Jā",IFERROR(IF('Preču izmaksas'!D60="Par reizi",'Preču izmaksas'!F60*'Preču izmaksas'!$J$27/'Preču izmaksas'!$M$27,IF('Preču izmaksas'!D60="Par periodu",'Preču izmaksas'!H60/'Preču izmaksas'!$L$27*'Preču izmaksas'!$J$27,"")),""),"")</f>
        <v/>
      </c>
      <c r="K60" s="31" t="str">
        <f>IF('Cenas aprēķins'!$G$22="Jā",IFERROR(IF(D60="Par reizi",F60*$K$27/$M$27,IF(D60="Par periodu",H60/$L$27*$K$27,"")),""),"")</f>
        <v/>
      </c>
      <c r="L60" s="31" t="str">
        <f>IF('Cenas aprēķins'!$H$22="Jā",IFERROR(IF(D60="Par reizi",F60*G60,IF(D60="Par periodu",F60*G60,"")),""),"")</f>
        <v/>
      </c>
      <c r="M60" s="32" t="str">
        <f>IF('Cenas aprēķins'!$I$22="Jā",IFERROR(IF(D60="Par reizi",F60,IF(D60="Par periodu",H60/$L$27*$M$27,"")),""),"")</f>
        <v/>
      </c>
      <c r="N60" s="41"/>
      <c r="O60" s="41"/>
      <c r="P60" s="41"/>
      <c r="Q60" s="41"/>
      <c r="R60" s="41"/>
      <c r="S60" s="41"/>
      <c r="T60" s="41"/>
    </row>
    <row r="61" spans="2:20" ht="15.5" outlineLevel="2" x14ac:dyDescent="0.35">
      <c r="B61" s="110">
        <v>31</v>
      </c>
      <c r="C61" s="239"/>
      <c r="D61" s="240"/>
      <c r="E61" s="220"/>
      <c r="F61" s="219"/>
      <c r="G61" s="184"/>
      <c r="H61" s="57">
        <f t="shared" si="0"/>
        <v>0</v>
      </c>
      <c r="I61" s="31" t="str">
        <f>IF('Cenas aprēķins'!$E$22="Jā",IFERROR(IF(D61="Par periodu",H61/$L$27,IF(D61="Par reizi",F61/$M$27,"")),""),"")</f>
        <v/>
      </c>
      <c r="J61" s="31" t="str">
        <f>IF('Cenas aprēķins'!$F$22="Jā",IFERROR(IF('Preču izmaksas'!D61="Par reizi",'Preču izmaksas'!F61*'Preču izmaksas'!$J$27/'Preču izmaksas'!$M$27,IF('Preču izmaksas'!D61="Par periodu",'Preču izmaksas'!H61/'Preču izmaksas'!$L$27*'Preču izmaksas'!$J$27,"")),""),"")</f>
        <v/>
      </c>
      <c r="K61" s="31" t="str">
        <f>IF('Cenas aprēķins'!$G$22="Jā",IFERROR(IF(D61="Par reizi",F61*$K$27/$M$27,IF(D61="Par periodu",H61/$L$27*$K$27,"")),""),"")</f>
        <v/>
      </c>
      <c r="L61" s="31" t="str">
        <f>IF('Cenas aprēķins'!$H$22="Jā",IFERROR(IF(D61="Par reizi",F61*G61,IF(D61="Par periodu",F61*G61,"")),""),"")</f>
        <v/>
      </c>
      <c r="M61" s="32" t="str">
        <f>IF('Cenas aprēķins'!$I$22="Jā",IFERROR(IF(D61="Par reizi",F61,IF(D61="Par periodu",H61/$L$27*$M$27,"")),""),"")</f>
        <v/>
      </c>
      <c r="N61" s="41"/>
      <c r="O61" s="41"/>
      <c r="P61" s="41"/>
      <c r="Q61" s="41"/>
      <c r="R61" s="41"/>
      <c r="S61" s="41"/>
      <c r="T61" s="41"/>
    </row>
    <row r="62" spans="2:20" ht="15.5" outlineLevel="2" x14ac:dyDescent="0.35">
      <c r="B62" s="110">
        <v>32</v>
      </c>
      <c r="C62" s="239"/>
      <c r="D62" s="240"/>
      <c r="E62" s="220"/>
      <c r="F62" s="219"/>
      <c r="G62" s="184"/>
      <c r="H62" s="57">
        <f t="shared" si="0"/>
        <v>0</v>
      </c>
      <c r="I62" s="31" t="str">
        <f>IF('Cenas aprēķins'!$E$22="Jā",IFERROR(IF(D62="Par periodu",H62/$L$27,IF(D62="Par reizi",F62/$M$27,"")),""),"")</f>
        <v/>
      </c>
      <c r="J62" s="31" t="str">
        <f>IF('Cenas aprēķins'!$F$22="Jā",IFERROR(IF('Preču izmaksas'!D62="Par reizi",'Preču izmaksas'!F62*'Preču izmaksas'!$J$27/'Preču izmaksas'!$M$27,IF('Preču izmaksas'!D62="Par periodu",'Preču izmaksas'!H62/'Preču izmaksas'!$L$27*'Preču izmaksas'!$J$27,"")),""),"")</f>
        <v/>
      </c>
      <c r="K62" s="31" t="str">
        <f>IF('Cenas aprēķins'!$G$22="Jā",IFERROR(IF(D62="Par reizi",F62*$K$27/$M$27,IF(D62="Par periodu",H62/$L$27*$K$27,"")),""),"")</f>
        <v/>
      </c>
      <c r="L62" s="31" t="str">
        <f>IF('Cenas aprēķins'!$H$22="Jā",IFERROR(IF(D62="Par reizi",F62*G62,IF(D62="Par periodu",F62*G62,"")),""),"")</f>
        <v/>
      </c>
      <c r="M62" s="32" t="str">
        <f>IF('Cenas aprēķins'!$I$22="Jā",IFERROR(IF(D62="Par reizi",F62,IF(D62="Par periodu",H62/$L$27*$M$27,"")),""),"")</f>
        <v/>
      </c>
      <c r="N62" s="41"/>
      <c r="O62" s="41"/>
      <c r="P62" s="41"/>
      <c r="Q62" s="41"/>
      <c r="R62" s="41"/>
      <c r="S62" s="41"/>
      <c r="T62" s="41"/>
    </row>
    <row r="63" spans="2:20" ht="15.5" outlineLevel="2" x14ac:dyDescent="0.35">
      <c r="B63" s="110">
        <v>33</v>
      </c>
      <c r="C63" s="239"/>
      <c r="D63" s="240"/>
      <c r="E63" s="220"/>
      <c r="F63" s="219"/>
      <c r="G63" s="184"/>
      <c r="H63" s="57">
        <f t="shared" si="0"/>
        <v>0</v>
      </c>
      <c r="I63" s="31" t="str">
        <f>IF('Cenas aprēķins'!$E$22="Jā",IFERROR(IF(D63="Par periodu",H63/$L$27,IF(D63="Par reizi",F63/$M$27,"")),""),"")</f>
        <v/>
      </c>
      <c r="J63" s="31" t="str">
        <f>IF('Cenas aprēķins'!$F$22="Jā",IFERROR(IF('Preču izmaksas'!D63="Par reizi",'Preču izmaksas'!F63*'Preču izmaksas'!$J$27/'Preču izmaksas'!$M$27,IF('Preču izmaksas'!D63="Par periodu",'Preču izmaksas'!H63/'Preču izmaksas'!$L$27*'Preču izmaksas'!$J$27,"")),""),"")</f>
        <v/>
      </c>
      <c r="K63" s="31" t="str">
        <f>IF('Cenas aprēķins'!$G$22="Jā",IFERROR(IF(D63="Par reizi",F63*$K$27/$M$27,IF(D63="Par periodu",H63/$L$27*$K$27,"")),""),"")</f>
        <v/>
      </c>
      <c r="L63" s="31" t="str">
        <f>IF('Cenas aprēķins'!$H$22="Jā",IFERROR(IF(D63="Par reizi",F63*G63,IF(D63="Par periodu",F63*G63,"")),""),"")</f>
        <v/>
      </c>
      <c r="M63" s="32" t="str">
        <f>IF('Cenas aprēķins'!$I$22="Jā",IFERROR(IF(D63="Par reizi",F63,IF(D63="Par periodu",H63/$L$27*$M$27,"")),""),"")</f>
        <v/>
      </c>
      <c r="N63" s="41"/>
      <c r="O63" s="41"/>
      <c r="P63" s="41"/>
      <c r="Q63" s="41"/>
      <c r="R63" s="41"/>
      <c r="S63" s="41"/>
      <c r="T63" s="41"/>
    </row>
    <row r="64" spans="2:20" ht="15.5" outlineLevel="2" x14ac:dyDescent="0.35">
      <c r="B64" s="110">
        <v>34</v>
      </c>
      <c r="C64" s="239"/>
      <c r="D64" s="240"/>
      <c r="E64" s="220"/>
      <c r="F64" s="219"/>
      <c r="G64" s="184"/>
      <c r="H64" s="57">
        <f t="shared" si="0"/>
        <v>0</v>
      </c>
      <c r="I64" s="31" t="str">
        <f>IF('Cenas aprēķins'!$E$22="Jā",IFERROR(IF(D64="Par periodu",H64/$L$27,IF(D64="Par reizi",F64/$M$27,"")),""),"")</f>
        <v/>
      </c>
      <c r="J64" s="31" t="str">
        <f>IF('Cenas aprēķins'!$F$22="Jā",IFERROR(IF('Preču izmaksas'!D64="Par reizi",'Preču izmaksas'!F64*'Preču izmaksas'!$J$27/'Preču izmaksas'!$M$27,IF('Preču izmaksas'!D64="Par periodu",'Preču izmaksas'!H64/'Preču izmaksas'!$L$27*'Preču izmaksas'!$J$27,"")),""),"")</f>
        <v/>
      </c>
      <c r="K64" s="31" t="str">
        <f>IF('Cenas aprēķins'!$G$22="Jā",IFERROR(IF(D64="Par reizi",F64*$K$27/$M$27,IF(D64="Par periodu",H64/$L$27*$K$27,"")),""),"")</f>
        <v/>
      </c>
      <c r="L64" s="31" t="str">
        <f>IF('Cenas aprēķins'!$H$22="Jā",IFERROR(IF(D64="Par reizi",F64*G64,IF(D64="Par periodu",F64*G64,"")),""),"")</f>
        <v/>
      </c>
      <c r="M64" s="32" t="str">
        <f>IF('Cenas aprēķins'!$I$22="Jā",IFERROR(IF(D64="Par reizi",F64,IF(D64="Par periodu",H64/$L$27*$M$27,"")),""),"")</f>
        <v/>
      </c>
      <c r="N64" s="41"/>
      <c r="O64" s="41"/>
      <c r="P64" s="41"/>
      <c r="Q64" s="41"/>
      <c r="R64" s="41"/>
      <c r="S64" s="41"/>
      <c r="T64" s="41"/>
    </row>
    <row r="65" spans="2:20" ht="15.5" outlineLevel="2" x14ac:dyDescent="0.35">
      <c r="B65" s="110">
        <v>35</v>
      </c>
      <c r="C65" s="239"/>
      <c r="D65" s="240"/>
      <c r="E65" s="220"/>
      <c r="F65" s="219"/>
      <c r="G65" s="184"/>
      <c r="H65" s="57">
        <f t="shared" si="0"/>
        <v>0</v>
      </c>
      <c r="I65" s="31" t="str">
        <f>IF('Cenas aprēķins'!$E$22="Jā",IFERROR(IF(D65="Par periodu",H65/$L$27,IF(D65="Par reizi",F65/$M$27,"")),""),"")</f>
        <v/>
      </c>
      <c r="J65" s="31" t="str">
        <f>IF('Cenas aprēķins'!$F$22="Jā",IFERROR(IF('Preču izmaksas'!D65="Par reizi",'Preču izmaksas'!F65*'Preču izmaksas'!$J$27/'Preču izmaksas'!$M$27,IF('Preču izmaksas'!D65="Par periodu",'Preču izmaksas'!H65/'Preču izmaksas'!$L$27*'Preču izmaksas'!$J$27,"")),""),"")</f>
        <v/>
      </c>
      <c r="K65" s="31" t="str">
        <f>IF('Cenas aprēķins'!$G$22="Jā",IFERROR(IF(D65="Par reizi",F65*$K$27/$M$27,IF(D65="Par periodu",H65/$L$27*$K$27,"")),""),"")</f>
        <v/>
      </c>
      <c r="L65" s="31" t="str">
        <f>IF('Cenas aprēķins'!$H$22="Jā",IFERROR(IF(D65="Par reizi",F65*G65,IF(D65="Par periodu",F65*G65,"")),""),"")</f>
        <v/>
      </c>
      <c r="M65" s="32" t="str">
        <f>IF('Cenas aprēķins'!$I$22="Jā",IFERROR(IF(D65="Par reizi",F65,IF(D65="Par periodu",H65/$L$27*$M$27,"")),""),"")</f>
        <v/>
      </c>
      <c r="N65" s="41"/>
      <c r="O65" s="41"/>
      <c r="P65" s="41"/>
      <c r="Q65" s="41"/>
      <c r="R65" s="41"/>
      <c r="S65" s="41"/>
      <c r="T65" s="41"/>
    </row>
    <row r="66" spans="2:20" ht="15.5" outlineLevel="2" x14ac:dyDescent="0.35">
      <c r="B66" s="110">
        <v>36</v>
      </c>
      <c r="C66" s="239"/>
      <c r="D66" s="240"/>
      <c r="E66" s="220"/>
      <c r="F66" s="219"/>
      <c r="G66" s="184"/>
      <c r="H66" s="57">
        <f t="shared" si="0"/>
        <v>0</v>
      </c>
      <c r="I66" s="31" t="str">
        <f>IF('Cenas aprēķins'!$E$22="Jā",IFERROR(IF(D66="Par periodu",H66/$L$27,IF(D66="Par reizi",F66/$M$27,"")),""),"")</f>
        <v/>
      </c>
      <c r="J66" s="31" t="str">
        <f>IF('Cenas aprēķins'!$F$22="Jā",IFERROR(IF('Preču izmaksas'!D66="Par reizi",'Preču izmaksas'!F66*'Preču izmaksas'!$J$27/'Preču izmaksas'!$M$27,IF('Preču izmaksas'!D66="Par periodu",'Preču izmaksas'!H66/'Preču izmaksas'!$L$27*'Preču izmaksas'!$J$27,"")),""),"")</f>
        <v/>
      </c>
      <c r="K66" s="31" t="str">
        <f>IF('Cenas aprēķins'!$G$22="Jā",IFERROR(IF(D66="Par reizi",F66*$K$27/$M$27,IF(D66="Par periodu",H66/$L$27*$K$27,"")),""),"")</f>
        <v/>
      </c>
      <c r="L66" s="31" t="str">
        <f>IF('Cenas aprēķins'!$H$22="Jā",IFERROR(IF(D66="Par reizi",F66*G66,IF(D66="Par periodu",F66*G66,"")),""),"")</f>
        <v/>
      </c>
      <c r="M66" s="32" t="str">
        <f>IF('Cenas aprēķins'!$I$22="Jā",IFERROR(IF(D66="Par reizi",F66,IF(D66="Par periodu",H66/$L$27*$M$27,"")),""),"")</f>
        <v/>
      </c>
      <c r="N66" s="41"/>
      <c r="O66" s="41"/>
      <c r="P66" s="41"/>
      <c r="Q66" s="41"/>
      <c r="R66" s="41"/>
      <c r="S66" s="41"/>
      <c r="T66" s="41"/>
    </row>
    <row r="67" spans="2:20" ht="15.5" outlineLevel="2" x14ac:dyDescent="0.35">
      <c r="B67" s="110">
        <v>37</v>
      </c>
      <c r="C67" s="239"/>
      <c r="D67" s="240"/>
      <c r="E67" s="220"/>
      <c r="F67" s="219"/>
      <c r="G67" s="184"/>
      <c r="H67" s="57">
        <f t="shared" si="0"/>
        <v>0</v>
      </c>
      <c r="I67" s="31" t="str">
        <f>IF('Cenas aprēķins'!$E$22="Jā",IFERROR(IF(D67="Par periodu",H67/$L$27,IF(D67="Par reizi",F67/$M$27,"")),""),"")</f>
        <v/>
      </c>
      <c r="J67" s="31" t="str">
        <f>IF('Cenas aprēķins'!$F$22="Jā",IFERROR(IF('Preču izmaksas'!D67="Par reizi",'Preču izmaksas'!F67*'Preču izmaksas'!$J$27/'Preču izmaksas'!$M$27,IF('Preču izmaksas'!D67="Par periodu",'Preču izmaksas'!H67/'Preču izmaksas'!$L$27*'Preču izmaksas'!$J$27,"")),""),"")</f>
        <v/>
      </c>
      <c r="K67" s="31" t="str">
        <f>IF('Cenas aprēķins'!$G$22="Jā",IFERROR(IF(D67="Par reizi",F67*$K$27/$M$27,IF(D67="Par periodu",H67/$L$27*$K$27,"")),""),"")</f>
        <v/>
      </c>
      <c r="L67" s="31" t="str">
        <f>IF('Cenas aprēķins'!$H$22="Jā",IFERROR(IF(D67="Par reizi",F67*G67,IF(D67="Par periodu",F67*G67,"")),""),"")</f>
        <v/>
      </c>
      <c r="M67" s="32" t="str">
        <f>IF('Cenas aprēķins'!$I$22="Jā",IFERROR(IF(D67="Par reizi",F67,IF(D67="Par periodu",H67/$L$27*$M$27,"")),""),"")</f>
        <v/>
      </c>
      <c r="N67" s="41"/>
      <c r="O67" s="41"/>
      <c r="P67" s="41"/>
      <c r="Q67" s="41"/>
      <c r="R67" s="41"/>
      <c r="S67" s="41"/>
      <c r="T67" s="41"/>
    </row>
    <row r="68" spans="2:20" ht="15.5" outlineLevel="2" x14ac:dyDescent="0.35">
      <c r="B68" s="110">
        <v>38</v>
      </c>
      <c r="C68" s="239"/>
      <c r="D68" s="240"/>
      <c r="E68" s="220"/>
      <c r="F68" s="219"/>
      <c r="G68" s="184"/>
      <c r="H68" s="57">
        <f t="shared" si="0"/>
        <v>0</v>
      </c>
      <c r="I68" s="31" t="str">
        <f>IF('Cenas aprēķins'!$E$22="Jā",IFERROR(IF(D68="Par periodu",H68/$L$27,IF(D68="Par reizi",F68/$M$27,"")),""),"")</f>
        <v/>
      </c>
      <c r="J68" s="31" t="str">
        <f>IF('Cenas aprēķins'!$F$22="Jā",IFERROR(IF('Preču izmaksas'!D68="Par reizi",'Preču izmaksas'!F68*'Preču izmaksas'!$J$27/'Preču izmaksas'!$M$27,IF('Preču izmaksas'!D68="Par periodu",'Preču izmaksas'!H68/'Preču izmaksas'!$L$27*'Preču izmaksas'!$J$27,"")),""),"")</f>
        <v/>
      </c>
      <c r="K68" s="31" t="str">
        <f>IF('Cenas aprēķins'!$G$22="Jā",IFERROR(IF(D68="Par reizi",F68*$K$27/$M$27,IF(D68="Par periodu",H68/$L$27*$K$27,"")),""),"")</f>
        <v/>
      </c>
      <c r="L68" s="31" t="str">
        <f>IF('Cenas aprēķins'!$H$22="Jā",IFERROR(IF(D68="Par reizi",F68*G68,IF(D68="Par periodu",F68*G68,"")),""),"")</f>
        <v/>
      </c>
      <c r="M68" s="32" t="str">
        <f>IF('Cenas aprēķins'!$I$22="Jā",IFERROR(IF(D68="Par reizi",F68,IF(D68="Par periodu",H68/$L$27*$M$27,"")),""),"")</f>
        <v/>
      </c>
      <c r="N68" s="41"/>
      <c r="O68" s="41"/>
      <c r="P68" s="41"/>
      <c r="Q68" s="41"/>
      <c r="R68" s="41"/>
      <c r="S68" s="41"/>
      <c r="T68" s="41"/>
    </row>
    <row r="69" spans="2:20" ht="15.5" outlineLevel="2" x14ac:dyDescent="0.35">
      <c r="B69" s="110">
        <v>39</v>
      </c>
      <c r="C69" s="239"/>
      <c r="D69" s="240"/>
      <c r="E69" s="220"/>
      <c r="F69" s="219"/>
      <c r="G69" s="184"/>
      <c r="H69" s="57">
        <f t="shared" si="0"/>
        <v>0</v>
      </c>
      <c r="I69" s="31" t="str">
        <f>IF('Cenas aprēķins'!$E$22="Jā",IFERROR(IF(D69="Par periodu",H69/$L$27,IF(D69="Par reizi",F69/$M$27,"")),""),"")</f>
        <v/>
      </c>
      <c r="J69" s="31" t="str">
        <f>IF('Cenas aprēķins'!$F$22="Jā",IFERROR(IF('Preču izmaksas'!D69="Par reizi",'Preču izmaksas'!F69*'Preču izmaksas'!$J$27/'Preču izmaksas'!$M$27,IF('Preču izmaksas'!D69="Par periodu",'Preču izmaksas'!H69/'Preču izmaksas'!$L$27*'Preču izmaksas'!$J$27,"")),""),"")</f>
        <v/>
      </c>
      <c r="K69" s="31" t="str">
        <f>IF('Cenas aprēķins'!$G$22="Jā",IFERROR(IF(D69="Par reizi",F69*$K$27/$M$27,IF(D69="Par periodu",H69/$L$27*$K$27,"")),""),"")</f>
        <v/>
      </c>
      <c r="L69" s="31" t="str">
        <f>IF('Cenas aprēķins'!$H$22="Jā",IFERROR(IF(D69="Par reizi",F69*G69,IF(D69="Par periodu",F69*G69,"")),""),"")</f>
        <v/>
      </c>
      <c r="M69" s="32" t="str">
        <f>IF('Cenas aprēķins'!$I$22="Jā",IFERROR(IF(D69="Par reizi",F69,IF(D69="Par periodu",H69/$L$27*$M$27,"")),""),"")</f>
        <v/>
      </c>
      <c r="N69" s="41"/>
      <c r="O69" s="41"/>
      <c r="P69" s="41"/>
      <c r="Q69" s="41"/>
      <c r="R69" s="41"/>
      <c r="S69" s="41"/>
      <c r="T69" s="41"/>
    </row>
    <row r="70" spans="2:20" ht="15.5" outlineLevel="1" x14ac:dyDescent="0.35">
      <c r="B70" s="110">
        <v>40</v>
      </c>
      <c r="C70" s="239"/>
      <c r="D70" s="240"/>
      <c r="E70" s="220"/>
      <c r="F70" s="219"/>
      <c r="G70" s="184"/>
      <c r="H70" s="57">
        <f t="shared" si="0"/>
        <v>0</v>
      </c>
      <c r="I70" s="31" t="str">
        <f>IF('Cenas aprēķins'!$E$22="Jā",IFERROR(IF(D70="Par periodu",H70/$L$27,IF(D70="Par reizi",F70/$M$27,"")),""),"")</f>
        <v/>
      </c>
      <c r="J70" s="31" t="str">
        <f>IF('Cenas aprēķins'!$F$22="Jā",IFERROR(IF('Preču izmaksas'!D70="Par reizi",'Preču izmaksas'!F70*'Preču izmaksas'!$J$27/'Preču izmaksas'!$M$27,IF('Preču izmaksas'!D70="Par periodu",'Preču izmaksas'!H70/'Preču izmaksas'!$L$27*'Preču izmaksas'!$J$27,"")),""),"")</f>
        <v/>
      </c>
      <c r="K70" s="31" t="str">
        <f>IF('Cenas aprēķins'!$G$22="Jā",IFERROR(IF(D70="Par reizi",F70*$K$27/$M$27,IF(D70="Par periodu",H70/$L$27*$K$27,"")),""),"")</f>
        <v/>
      </c>
      <c r="L70" s="31" t="str">
        <f>IF('Cenas aprēķins'!$H$22="Jā",IFERROR(IF(D70="Par reizi",F70*G70,IF(D70="Par periodu",F70*G70,"")),""),"")</f>
        <v/>
      </c>
      <c r="M70" s="32" t="str">
        <f>IF('Cenas aprēķins'!$I$22="Jā",IFERROR(IF(D70="Par reizi",F70,IF(D70="Par periodu",H70/$L$27*$M$27,"")),""),"")</f>
        <v/>
      </c>
      <c r="N70" s="41"/>
      <c r="O70" s="41"/>
      <c r="P70" s="41"/>
      <c r="Q70" s="41"/>
      <c r="R70" s="41"/>
      <c r="S70" s="41"/>
      <c r="T70" s="41"/>
    </row>
    <row r="71" spans="2:20" ht="15.5" outlineLevel="2" x14ac:dyDescent="0.35">
      <c r="B71" s="110">
        <v>41</v>
      </c>
      <c r="C71" s="239"/>
      <c r="D71" s="240"/>
      <c r="E71" s="220"/>
      <c r="F71" s="219"/>
      <c r="G71" s="184"/>
      <c r="H71" s="57">
        <f t="shared" si="0"/>
        <v>0</v>
      </c>
      <c r="I71" s="31" t="str">
        <f>IF('Cenas aprēķins'!$E$22="Jā",IFERROR(IF(D71="Par periodu",H71/$L$27,IF(D71="Par reizi",F71/$M$27,"")),""),"")</f>
        <v/>
      </c>
      <c r="J71" s="31" t="str">
        <f>IF('Cenas aprēķins'!$F$22="Jā",IFERROR(IF('Preču izmaksas'!D71="Par reizi",'Preču izmaksas'!F71*'Preču izmaksas'!$J$27/'Preču izmaksas'!$M$27,IF('Preču izmaksas'!D71="Par periodu",'Preču izmaksas'!H71/'Preču izmaksas'!$L$27*'Preču izmaksas'!$J$27,"")),""),"")</f>
        <v/>
      </c>
      <c r="K71" s="31" t="str">
        <f>IF('Cenas aprēķins'!$G$22="Jā",IFERROR(IF(D71="Par reizi",F71*$K$27/$M$27,IF(D71="Par periodu",H71/$L$27*$K$27,"")),""),"")</f>
        <v/>
      </c>
      <c r="L71" s="31" t="str">
        <f>IF('Cenas aprēķins'!$H$22="Jā",IFERROR(IF(D71="Par reizi",F71*G71,IF(D71="Par periodu",F71*G71,"")),""),"")</f>
        <v/>
      </c>
      <c r="M71" s="32" t="str">
        <f>IF('Cenas aprēķins'!$I$22="Jā",IFERROR(IF(D71="Par reizi",F71,IF(D71="Par periodu",H71/$L$27*$M$27,"")),""),"")</f>
        <v/>
      </c>
      <c r="N71" s="41"/>
      <c r="O71" s="41"/>
      <c r="P71" s="41"/>
      <c r="Q71" s="41"/>
      <c r="R71" s="41"/>
      <c r="S71" s="41"/>
      <c r="T71" s="41"/>
    </row>
    <row r="72" spans="2:20" ht="15.5" outlineLevel="2" x14ac:dyDescent="0.35">
      <c r="B72" s="110">
        <v>42</v>
      </c>
      <c r="C72" s="239"/>
      <c r="D72" s="240"/>
      <c r="E72" s="220"/>
      <c r="F72" s="219"/>
      <c r="G72" s="184"/>
      <c r="H72" s="57">
        <f t="shared" si="0"/>
        <v>0</v>
      </c>
      <c r="I72" s="31" t="str">
        <f>IF('Cenas aprēķins'!$E$22="Jā",IFERROR(IF(D72="Par periodu",H72/$L$27,IF(D72="Par reizi",F72/$M$27,"")),""),"")</f>
        <v/>
      </c>
      <c r="J72" s="31" t="str">
        <f>IF('Cenas aprēķins'!$F$22="Jā",IFERROR(IF('Preču izmaksas'!D72="Par reizi",'Preču izmaksas'!F72*'Preču izmaksas'!$J$27/'Preču izmaksas'!$M$27,IF('Preču izmaksas'!D72="Par periodu",'Preču izmaksas'!H72/'Preču izmaksas'!$L$27*'Preču izmaksas'!$J$27,"")),""),"")</f>
        <v/>
      </c>
      <c r="K72" s="31" t="str">
        <f>IF('Cenas aprēķins'!$G$22="Jā",IFERROR(IF(D72="Par reizi",F72*$K$27/$M$27,IF(D72="Par periodu",H72/$L$27*$K$27,"")),""),"")</f>
        <v/>
      </c>
      <c r="L72" s="31" t="str">
        <f>IF('Cenas aprēķins'!$H$22="Jā",IFERROR(IF(D72="Par reizi",F72*G72,IF(D72="Par periodu",F72*G72,"")),""),"")</f>
        <v/>
      </c>
      <c r="M72" s="32" t="str">
        <f>IF('Cenas aprēķins'!$I$22="Jā",IFERROR(IF(D72="Par reizi",F72,IF(D72="Par periodu",H72/$L$27*$M$27,"")),""),"")</f>
        <v/>
      </c>
      <c r="N72" s="41"/>
      <c r="O72" s="41"/>
      <c r="P72" s="41"/>
      <c r="Q72" s="41"/>
      <c r="R72" s="41"/>
      <c r="S72" s="41"/>
      <c r="T72" s="41"/>
    </row>
    <row r="73" spans="2:20" ht="15.5" outlineLevel="2" x14ac:dyDescent="0.35">
      <c r="B73" s="110">
        <v>43</v>
      </c>
      <c r="C73" s="239"/>
      <c r="D73" s="240"/>
      <c r="E73" s="220"/>
      <c r="F73" s="219"/>
      <c r="G73" s="184"/>
      <c r="H73" s="57">
        <f t="shared" si="0"/>
        <v>0</v>
      </c>
      <c r="I73" s="31" t="str">
        <f>IF('Cenas aprēķins'!$E$22="Jā",IFERROR(IF(D73="Par periodu",H73/$L$27,IF(D73="Par reizi",F73/$M$27,"")),""),"")</f>
        <v/>
      </c>
      <c r="J73" s="31" t="str">
        <f>IF('Cenas aprēķins'!$F$22="Jā",IFERROR(IF('Preču izmaksas'!D73="Par reizi",'Preču izmaksas'!F73*'Preču izmaksas'!$J$27/'Preču izmaksas'!$M$27,IF('Preču izmaksas'!D73="Par periodu",'Preču izmaksas'!H73/'Preču izmaksas'!$L$27*'Preču izmaksas'!$J$27,"")),""),"")</f>
        <v/>
      </c>
      <c r="K73" s="31" t="str">
        <f>IF('Cenas aprēķins'!$G$22="Jā",IFERROR(IF(D73="Par reizi",F73*$K$27/$M$27,IF(D73="Par periodu",H73/$L$27*$K$27,"")),""),"")</f>
        <v/>
      </c>
      <c r="L73" s="31" t="str">
        <f>IF('Cenas aprēķins'!$H$22="Jā",IFERROR(IF(D73="Par reizi",F73*G73,IF(D73="Par periodu",F73*G73,"")),""),"")</f>
        <v/>
      </c>
      <c r="M73" s="32" t="str">
        <f>IF('Cenas aprēķins'!$I$22="Jā",IFERROR(IF(D73="Par reizi",F73,IF(D73="Par periodu",H73/$L$27*$M$27,"")),""),"")</f>
        <v/>
      </c>
      <c r="N73" s="41"/>
      <c r="O73" s="41"/>
      <c r="P73" s="41"/>
      <c r="Q73" s="41"/>
      <c r="R73" s="41"/>
      <c r="S73" s="41"/>
      <c r="T73" s="41"/>
    </row>
    <row r="74" spans="2:20" ht="15.5" outlineLevel="2" x14ac:dyDescent="0.35">
      <c r="B74" s="110">
        <v>44</v>
      </c>
      <c r="C74" s="239"/>
      <c r="D74" s="240"/>
      <c r="E74" s="220"/>
      <c r="F74" s="219"/>
      <c r="G74" s="184"/>
      <c r="H74" s="57">
        <f t="shared" si="0"/>
        <v>0</v>
      </c>
      <c r="I74" s="31" t="str">
        <f>IF('Cenas aprēķins'!$E$22="Jā",IFERROR(IF(D74="Par periodu",H74/$L$27,IF(D74="Par reizi",F74/$M$27,"")),""),"")</f>
        <v/>
      </c>
      <c r="J74" s="31" t="str">
        <f>IF('Cenas aprēķins'!$F$22="Jā",IFERROR(IF('Preču izmaksas'!D74="Par reizi",'Preču izmaksas'!F74*'Preču izmaksas'!$J$27/'Preču izmaksas'!$M$27,IF('Preču izmaksas'!D74="Par periodu",'Preču izmaksas'!H74/'Preču izmaksas'!$L$27*'Preču izmaksas'!$J$27,"")),""),"")</f>
        <v/>
      </c>
      <c r="K74" s="31" t="str">
        <f>IF('Cenas aprēķins'!$G$22="Jā",IFERROR(IF(D74="Par reizi",F74*$K$27/$M$27,IF(D74="Par periodu",H74/$L$27*$K$27,"")),""),"")</f>
        <v/>
      </c>
      <c r="L74" s="31" t="str">
        <f>IF('Cenas aprēķins'!$H$22="Jā",IFERROR(IF(D74="Par reizi",F74*G74,IF(D74="Par periodu",F74*G74,"")),""),"")</f>
        <v/>
      </c>
      <c r="M74" s="32" t="str">
        <f>IF('Cenas aprēķins'!$I$22="Jā",IFERROR(IF(D74="Par reizi",F74,IF(D74="Par periodu",H74/$L$27*$M$27,"")),""),"")</f>
        <v/>
      </c>
      <c r="N74" s="41"/>
      <c r="O74" s="41"/>
      <c r="P74" s="41"/>
      <c r="Q74" s="41"/>
      <c r="R74" s="41"/>
      <c r="S74" s="41"/>
      <c r="T74" s="41"/>
    </row>
    <row r="75" spans="2:20" ht="15.5" outlineLevel="2" x14ac:dyDescent="0.35">
      <c r="B75" s="110">
        <v>45</v>
      </c>
      <c r="C75" s="239"/>
      <c r="D75" s="240"/>
      <c r="E75" s="220"/>
      <c r="F75" s="219"/>
      <c r="G75" s="184"/>
      <c r="H75" s="57">
        <f t="shared" si="0"/>
        <v>0</v>
      </c>
      <c r="I75" s="31" t="str">
        <f>IF('Cenas aprēķins'!$E$22="Jā",IFERROR(IF(D75="Par periodu",H75/$L$27,IF(D75="Par reizi",F75/$M$27,"")),""),"")</f>
        <v/>
      </c>
      <c r="J75" s="31" t="str">
        <f>IF('Cenas aprēķins'!$F$22="Jā",IFERROR(IF('Preču izmaksas'!D75="Par reizi",'Preču izmaksas'!F75*'Preču izmaksas'!$J$27/'Preču izmaksas'!$M$27,IF('Preču izmaksas'!D75="Par periodu",'Preču izmaksas'!H75/'Preču izmaksas'!$L$27*'Preču izmaksas'!$J$27,"")),""),"")</f>
        <v/>
      </c>
      <c r="K75" s="31" t="str">
        <f>IF('Cenas aprēķins'!$G$22="Jā",IFERROR(IF(D75="Par reizi",F75*$K$27/$M$27,IF(D75="Par periodu",H75/$L$27*$K$27,"")),""),"")</f>
        <v/>
      </c>
      <c r="L75" s="31" t="str">
        <f>IF('Cenas aprēķins'!$H$22="Jā",IFERROR(IF(D75="Par reizi",F75*G75,IF(D75="Par periodu",F75*G75,"")),""),"")</f>
        <v/>
      </c>
      <c r="M75" s="32" t="str">
        <f>IF('Cenas aprēķins'!$I$22="Jā",IFERROR(IF(D75="Par reizi",F75,IF(D75="Par periodu",H75/$L$27*$M$27,"")),""),"")</f>
        <v/>
      </c>
      <c r="N75" s="41"/>
      <c r="O75" s="41"/>
      <c r="P75" s="41"/>
      <c r="Q75" s="41"/>
      <c r="R75" s="41"/>
      <c r="S75" s="41"/>
      <c r="T75" s="41"/>
    </row>
    <row r="76" spans="2:20" ht="15.5" outlineLevel="2" x14ac:dyDescent="0.35">
      <c r="B76" s="110">
        <v>46</v>
      </c>
      <c r="C76" s="239"/>
      <c r="D76" s="240"/>
      <c r="E76" s="220"/>
      <c r="F76" s="219"/>
      <c r="G76" s="184"/>
      <c r="H76" s="57">
        <f t="shared" si="0"/>
        <v>0</v>
      </c>
      <c r="I76" s="31" t="str">
        <f>IF('Cenas aprēķins'!$E$22="Jā",IFERROR(IF(D76="Par periodu",H76/$L$27,IF(D76="Par reizi",F76/$M$27,"")),""),"")</f>
        <v/>
      </c>
      <c r="J76" s="31" t="str">
        <f>IF('Cenas aprēķins'!$F$22="Jā",IFERROR(IF('Preču izmaksas'!D76="Par reizi",'Preču izmaksas'!F76*'Preču izmaksas'!$J$27/'Preču izmaksas'!$M$27,IF('Preču izmaksas'!D76="Par periodu",'Preču izmaksas'!H76/'Preču izmaksas'!$L$27*'Preču izmaksas'!$J$27,"")),""),"")</f>
        <v/>
      </c>
      <c r="K76" s="31" t="str">
        <f>IF('Cenas aprēķins'!$G$22="Jā",IFERROR(IF(D76="Par reizi",F76*$K$27/$M$27,IF(D76="Par periodu",H76/$L$27*$K$27,"")),""),"")</f>
        <v/>
      </c>
      <c r="L76" s="31" t="str">
        <f>IF('Cenas aprēķins'!$H$22="Jā",IFERROR(IF(D76="Par reizi",F76*G76,IF(D76="Par periodu",F76*G76,"")),""),"")</f>
        <v/>
      </c>
      <c r="M76" s="32" t="str">
        <f>IF('Cenas aprēķins'!$I$22="Jā",IFERROR(IF(D76="Par reizi",F76,IF(D76="Par periodu",H76/$L$27*$M$27,"")),""),"")</f>
        <v/>
      </c>
      <c r="N76" s="41"/>
      <c r="O76" s="41"/>
      <c r="P76" s="41"/>
      <c r="Q76" s="41"/>
      <c r="R76" s="41"/>
      <c r="S76" s="41"/>
      <c r="T76" s="41"/>
    </row>
    <row r="77" spans="2:20" ht="15.5" outlineLevel="2" x14ac:dyDescent="0.35">
      <c r="B77" s="110">
        <v>47</v>
      </c>
      <c r="C77" s="239"/>
      <c r="D77" s="240"/>
      <c r="E77" s="220"/>
      <c r="F77" s="219"/>
      <c r="G77" s="184"/>
      <c r="H77" s="57">
        <f t="shared" si="0"/>
        <v>0</v>
      </c>
      <c r="I77" s="31" t="str">
        <f>IF('Cenas aprēķins'!$E$22="Jā",IFERROR(IF(D77="Par periodu",H77/$L$27,IF(D77="Par reizi",F77/$M$27,"")),""),"")</f>
        <v/>
      </c>
      <c r="J77" s="31" t="str">
        <f>IF('Cenas aprēķins'!$F$22="Jā",IFERROR(IF('Preču izmaksas'!D77="Par reizi",'Preču izmaksas'!F77*'Preču izmaksas'!$J$27/'Preču izmaksas'!$M$27,IF('Preču izmaksas'!D77="Par periodu",'Preču izmaksas'!H77/'Preču izmaksas'!$L$27*'Preču izmaksas'!$J$27,"")),""),"")</f>
        <v/>
      </c>
      <c r="K77" s="31" t="str">
        <f>IF('Cenas aprēķins'!$G$22="Jā",IFERROR(IF(D77="Par reizi",F77*$K$27/$M$27,IF(D77="Par periodu",H77/$L$27*$K$27,"")),""),"")</f>
        <v/>
      </c>
      <c r="L77" s="31" t="str">
        <f>IF('Cenas aprēķins'!$H$22="Jā",IFERROR(IF(D77="Par reizi",F77*G77,IF(D77="Par periodu",F77*G77,"")),""),"")</f>
        <v/>
      </c>
      <c r="M77" s="32" t="str">
        <f>IF('Cenas aprēķins'!$I$22="Jā",IFERROR(IF(D77="Par reizi",F77,IF(D77="Par periodu",H77/$L$27*$M$27,"")),""),"")</f>
        <v/>
      </c>
      <c r="N77" s="41"/>
      <c r="O77" s="41"/>
      <c r="P77" s="41"/>
      <c r="Q77" s="41"/>
      <c r="R77" s="41"/>
      <c r="S77" s="41"/>
      <c r="T77" s="41"/>
    </row>
    <row r="78" spans="2:20" ht="15.5" outlineLevel="2" x14ac:dyDescent="0.35">
      <c r="B78" s="110">
        <v>48</v>
      </c>
      <c r="C78" s="239"/>
      <c r="D78" s="240"/>
      <c r="E78" s="220"/>
      <c r="F78" s="219"/>
      <c r="G78" s="184"/>
      <c r="H78" s="57">
        <f t="shared" ref="H78" si="1">F78*G78</f>
        <v>0</v>
      </c>
      <c r="I78" s="31" t="str">
        <f>IF('Cenas aprēķins'!$E$22="Jā",IFERROR(IF(D78="Par periodu",H78/$L$27,IF(D78="Par reizi",F78/$M$27,"")),""),"")</f>
        <v/>
      </c>
      <c r="J78" s="31" t="str">
        <f>IF('Cenas aprēķins'!$F$22="Jā",IFERROR(IF('Preču izmaksas'!D78="Par reizi",'Preču izmaksas'!F78*'Preču izmaksas'!$J$27/'Preču izmaksas'!$M$27,IF('Preču izmaksas'!D78="Par periodu",'Preču izmaksas'!H78/'Preču izmaksas'!$L$27*'Preču izmaksas'!$J$27,"")),""),"")</f>
        <v/>
      </c>
      <c r="K78" s="31" t="str">
        <f>IF('Cenas aprēķins'!$G$22="Jā",IFERROR(IF(D78="Par reizi",F78*$K$27/$M$27,IF(D78="Par periodu",H78/$L$27*$K$27,"")),""),"")</f>
        <v/>
      </c>
      <c r="L78" s="31" t="str">
        <f>IF('Cenas aprēķins'!$H$22="Jā",IFERROR(IF(D78="Par reizi",F78*G78,IF(D78="Par periodu",F78*G78,"")),""),"")</f>
        <v/>
      </c>
      <c r="M78" s="32" t="str">
        <f>IF('Cenas aprēķins'!$I$22="Jā",IFERROR(IF(D78="Par reizi",F78,IF(D78="Par periodu",H78/$L$27*$M$27,"")),""),"")</f>
        <v/>
      </c>
      <c r="N78" s="41"/>
      <c r="O78" s="41"/>
      <c r="P78" s="41"/>
      <c r="Q78" s="41"/>
      <c r="R78" s="41"/>
      <c r="S78" s="41"/>
      <c r="T78" s="41"/>
    </row>
    <row r="79" spans="2:20" ht="15.5" outlineLevel="2" x14ac:dyDescent="0.35">
      <c r="B79" s="110">
        <v>49</v>
      </c>
      <c r="C79" s="239"/>
      <c r="D79" s="240"/>
      <c r="E79" s="220"/>
      <c r="F79" s="219"/>
      <c r="G79" s="184"/>
      <c r="H79" s="57">
        <f t="shared" si="0"/>
        <v>0</v>
      </c>
      <c r="I79" s="31" t="str">
        <f>IF('Cenas aprēķins'!$E$22="Jā",IFERROR(IF(D79="Par periodu",H79/$L$27,IF(D79="Par reizi",F79/$M$27,"")),""),"")</f>
        <v/>
      </c>
      <c r="J79" s="31" t="str">
        <f>IF('Cenas aprēķins'!$F$22="Jā",IFERROR(IF('Preču izmaksas'!D79="Par reizi",'Preču izmaksas'!F79*'Preču izmaksas'!$J$27/'Preču izmaksas'!$M$27,IF('Preču izmaksas'!D79="Par periodu",'Preču izmaksas'!H79/'Preču izmaksas'!$L$27*'Preču izmaksas'!$J$27,"")),""),"")</f>
        <v/>
      </c>
      <c r="K79" s="31" t="str">
        <f>IF('Cenas aprēķins'!$G$22="Jā",IFERROR(IF(D79="Par reizi",F79*$K$27/$M$27,IF(D79="Par periodu",H79/$L$27*$K$27,"")),""),"")</f>
        <v/>
      </c>
      <c r="L79" s="31" t="str">
        <f>IF('Cenas aprēķins'!$H$22="Jā",IFERROR(IF(D79="Par reizi",F79*G79,IF(D79="Par periodu",F79*G79,"")),""),"")</f>
        <v/>
      </c>
      <c r="M79" s="32" t="str">
        <f>IF('Cenas aprēķins'!$I$22="Jā",IFERROR(IF(D79="Par reizi",F79,IF(D79="Par periodu",H79/$L$27*$M$27,"")),""),"")</f>
        <v/>
      </c>
      <c r="N79" s="41"/>
      <c r="O79" s="41"/>
      <c r="P79" s="41"/>
      <c r="Q79" s="41"/>
      <c r="R79" s="41"/>
      <c r="S79" s="41"/>
      <c r="T79" s="41"/>
    </row>
    <row r="80" spans="2:20" ht="16" outlineLevel="2" thickBot="1" x14ac:dyDescent="0.4">
      <c r="B80" s="111">
        <v>50</v>
      </c>
      <c r="C80" s="241"/>
      <c r="D80" s="242"/>
      <c r="E80" s="221"/>
      <c r="F80" s="79"/>
      <c r="G80" s="187"/>
      <c r="H80" s="58">
        <f t="shared" si="0"/>
        <v>0</v>
      </c>
      <c r="I80" s="34" t="str">
        <f>IF('Cenas aprēķins'!$E$22="Jā",IFERROR(IF(D80="Par periodu",H80/$L$27,IF(D80="Par reizi",F80/$M$27,"")),""),"")</f>
        <v/>
      </c>
      <c r="J80" s="34" t="str">
        <f>IF('Cenas aprēķins'!$F$22="Jā",IFERROR(IF('Preču izmaksas'!D80="Par reizi",'Preču izmaksas'!F80*'Preču izmaksas'!$J$27/'Preču izmaksas'!$M$27,IF('Preču izmaksas'!D80="Par periodu",'Preču izmaksas'!H80/'Preču izmaksas'!$L$27*'Preču izmaksas'!$J$27,"")),""),"")</f>
        <v/>
      </c>
      <c r="K80" s="34" t="str">
        <f>IF('Cenas aprēķins'!$G$22="Jā",IFERROR(IF(D80="Par reizi",F80*$K$27/$M$27,IF(D80="Par periodu",H80/$L$27*$K$27,"")),""),"")</f>
        <v/>
      </c>
      <c r="L80" s="34" t="str">
        <f>IF('Cenas aprēķins'!$H$22="Jā",IFERROR(IF(D80="Par reizi",F80*G80,IF(D80="Par periodu",F80*G80,"")),""),"")</f>
        <v/>
      </c>
      <c r="M80" s="35" t="str">
        <f>IF('Cenas aprēķins'!$I$22="Jā",IFERROR(IF(D80="Par reizi",F80,IF(D80="Par periodu",H80/$L$27*$M$27,"")),""),"")</f>
        <v/>
      </c>
      <c r="N80" s="41"/>
      <c r="O80" s="41"/>
      <c r="P80" s="41"/>
      <c r="Q80" s="41"/>
      <c r="R80" s="41"/>
      <c r="S80" s="41"/>
      <c r="T80" s="41"/>
    </row>
    <row r="81" spans="2:20" ht="15.5" x14ac:dyDescent="0.35">
      <c r="B81" s="41"/>
      <c r="C81" s="41"/>
      <c r="D81" s="41"/>
      <c r="E81" s="41"/>
      <c r="F81" s="41"/>
      <c r="G81" s="41"/>
      <c r="H81" s="41"/>
      <c r="I81" s="41"/>
      <c r="J81" s="41"/>
      <c r="K81" s="41"/>
      <c r="L81" s="41"/>
      <c r="M81" s="41"/>
      <c r="N81" s="41"/>
      <c r="O81" s="41"/>
      <c r="P81" s="41"/>
      <c r="Q81" s="41"/>
      <c r="R81" s="41"/>
      <c r="S81" s="41"/>
      <c r="T81" s="41"/>
    </row>
    <row r="82" spans="2:20" ht="15.5" x14ac:dyDescent="0.35">
      <c r="B82" s="41"/>
      <c r="C82" s="41"/>
      <c r="D82" s="41"/>
      <c r="E82" s="41"/>
      <c r="F82" s="41"/>
      <c r="G82" s="41"/>
      <c r="H82" s="41"/>
      <c r="I82" s="41"/>
      <c r="J82" s="41"/>
      <c r="K82" s="41"/>
      <c r="L82" s="41"/>
      <c r="M82" s="41"/>
      <c r="N82" s="41"/>
      <c r="O82" s="41"/>
      <c r="P82" s="41"/>
      <c r="Q82" s="41"/>
      <c r="R82" s="41"/>
      <c r="S82" s="41"/>
      <c r="T82" s="41"/>
    </row>
    <row r="83" spans="2:20" ht="15.5" x14ac:dyDescent="0.35">
      <c r="B83" s="41"/>
      <c r="C83" s="41"/>
      <c r="D83" s="41"/>
      <c r="E83" s="41"/>
      <c r="F83" s="41"/>
      <c r="G83" s="41"/>
      <c r="H83" s="41"/>
      <c r="I83" s="41"/>
      <c r="J83" s="41"/>
      <c r="K83" s="41"/>
      <c r="L83" s="41"/>
      <c r="M83" s="41"/>
      <c r="N83" s="41"/>
      <c r="O83" s="41"/>
      <c r="P83" s="41"/>
      <c r="Q83" s="41"/>
      <c r="R83" s="41"/>
      <c r="S83" s="41"/>
      <c r="T83" s="41"/>
    </row>
    <row r="84" spans="2:20" ht="15.5" x14ac:dyDescent="0.35">
      <c r="B84" s="41"/>
      <c r="C84" s="41"/>
      <c r="D84" s="41"/>
      <c r="E84" s="41"/>
      <c r="F84" s="41"/>
      <c r="G84" s="41"/>
      <c r="H84" s="41"/>
      <c r="I84" s="41"/>
      <c r="J84" s="41"/>
      <c r="K84" s="41"/>
      <c r="L84" s="41"/>
      <c r="M84" s="41"/>
      <c r="N84" s="41"/>
      <c r="O84" s="41"/>
      <c r="P84" s="41"/>
      <c r="Q84" s="41"/>
      <c r="R84" s="41"/>
      <c r="S84" s="41"/>
      <c r="T84" s="41"/>
    </row>
    <row r="85" spans="2:20" ht="15.5" x14ac:dyDescent="0.35">
      <c r="B85" s="41"/>
      <c r="C85" s="41"/>
      <c r="D85" s="41"/>
      <c r="E85" s="41"/>
      <c r="F85" s="41"/>
      <c r="G85" s="41"/>
      <c r="H85" s="41"/>
      <c r="I85" s="41"/>
      <c r="J85" s="41"/>
      <c r="K85" s="41"/>
      <c r="L85" s="41"/>
      <c r="M85" s="41"/>
      <c r="N85" s="41"/>
      <c r="O85" s="41"/>
      <c r="P85" s="41"/>
      <c r="Q85" s="41"/>
      <c r="R85" s="41"/>
      <c r="S85" s="41"/>
      <c r="T85" s="41"/>
    </row>
    <row r="86" spans="2:20" ht="15.5" x14ac:dyDescent="0.35">
      <c r="B86" s="41"/>
      <c r="C86" s="41"/>
      <c r="D86" s="41"/>
      <c r="E86" s="41"/>
      <c r="F86" s="41"/>
      <c r="G86" s="41"/>
      <c r="H86" s="41"/>
      <c r="I86" s="41"/>
      <c r="J86" s="41"/>
      <c r="K86" s="41"/>
      <c r="L86" s="41"/>
      <c r="M86" s="41"/>
      <c r="N86" s="41"/>
      <c r="O86" s="41"/>
      <c r="P86" s="41"/>
      <c r="Q86" s="41"/>
      <c r="R86" s="41"/>
      <c r="S86" s="41"/>
      <c r="T86" s="41"/>
    </row>
    <row r="87" spans="2:20" ht="15.5" x14ac:dyDescent="0.35">
      <c r="B87" s="41"/>
      <c r="C87" s="41"/>
      <c r="D87" s="41"/>
      <c r="E87" s="41"/>
      <c r="F87" s="41"/>
      <c r="G87" s="41"/>
      <c r="H87" s="41"/>
      <c r="I87" s="41"/>
      <c r="J87" s="41"/>
      <c r="K87" s="41"/>
      <c r="L87" s="41"/>
      <c r="M87" s="41"/>
      <c r="N87" s="41"/>
      <c r="O87" s="41"/>
      <c r="P87" s="41"/>
      <c r="Q87" s="41"/>
      <c r="R87" s="41"/>
      <c r="S87" s="41"/>
      <c r="T87" s="41"/>
    </row>
    <row r="88" spans="2:20" ht="15.5" x14ac:dyDescent="0.35">
      <c r="B88" s="41"/>
      <c r="C88" s="41"/>
      <c r="D88" s="41"/>
      <c r="E88" s="41"/>
      <c r="F88" s="41"/>
      <c r="G88" s="41"/>
      <c r="H88" s="41"/>
      <c r="I88" s="41"/>
      <c r="J88" s="41"/>
      <c r="K88" s="41"/>
      <c r="L88" s="41"/>
      <c r="M88" s="41"/>
      <c r="N88" s="41"/>
      <c r="O88" s="41"/>
      <c r="P88" s="41"/>
      <c r="Q88" s="41"/>
      <c r="R88" s="41"/>
      <c r="S88" s="41"/>
      <c r="T88" s="41"/>
    </row>
    <row r="89" spans="2:20" ht="15.5" x14ac:dyDescent="0.35">
      <c r="B89" s="41"/>
      <c r="C89" s="41"/>
      <c r="D89" s="41"/>
      <c r="E89" s="41"/>
      <c r="F89" s="41"/>
      <c r="G89" s="41"/>
      <c r="H89" s="41"/>
      <c r="I89" s="41"/>
      <c r="J89" s="41"/>
      <c r="K89" s="41"/>
      <c r="L89" s="41"/>
      <c r="M89" s="41"/>
      <c r="N89" s="41"/>
      <c r="O89" s="41"/>
      <c r="P89" s="41"/>
      <c r="Q89" s="41"/>
      <c r="R89" s="41"/>
      <c r="S89" s="41"/>
      <c r="T89" s="41"/>
    </row>
    <row r="90" spans="2:20" ht="15.5" x14ac:dyDescent="0.35">
      <c r="B90" s="41"/>
      <c r="C90" s="41"/>
      <c r="D90" s="41"/>
      <c r="E90" s="41"/>
      <c r="F90" s="41"/>
      <c r="G90" s="41"/>
      <c r="H90" s="41"/>
      <c r="I90" s="41"/>
      <c r="J90" s="41"/>
      <c r="K90" s="41"/>
      <c r="L90" s="41"/>
      <c r="M90" s="41"/>
      <c r="N90" s="41"/>
      <c r="O90" s="41"/>
      <c r="P90" s="41"/>
      <c r="Q90" s="41"/>
      <c r="R90" s="41"/>
      <c r="S90" s="41"/>
      <c r="T90" s="41"/>
    </row>
    <row r="91" spans="2:20" ht="15.5" x14ac:dyDescent="0.35">
      <c r="B91" s="41"/>
      <c r="C91" s="41"/>
      <c r="D91" s="41"/>
      <c r="E91" s="41"/>
      <c r="F91" s="41"/>
      <c r="G91" s="41"/>
      <c r="H91" s="41"/>
      <c r="I91" s="41"/>
      <c r="J91" s="41"/>
      <c r="K91" s="41"/>
      <c r="L91" s="41"/>
      <c r="M91" s="41"/>
      <c r="N91" s="41"/>
      <c r="O91" s="41"/>
      <c r="P91" s="41"/>
      <c r="Q91" s="41"/>
      <c r="R91" s="41"/>
      <c r="S91" s="41"/>
      <c r="T91" s="41"/>
    </row>
    <row r="92" spans="2:20" ht="15.5" x14ac:dyDescent="0.35">
      <c r="B92" s="41"/>
      <c r="C92" s="41"/>
      <c r="D92" s="41"/>
      <c r="E92" s="41"/>
      <c r="F92" s="41"/>
      <c r="G92" s="41"/>
      <c r="H92" s="41"/>
      <c r="I92" s="41"/>
      <c r="J92" s="41"/>
      <c r="K92" s="41"/>
      <c r="L92" s="41"/>
      <c r="M92" s="41"/>
      <c r="N92" s="41"/>
      <c r="O92" s="41"/>
      <c r="P92" s="41"/>
      <c r="Q92" s="41"/>
      <c r="R92" s="41"/>
      <c r="S92" s="41"/>
      <c r="T92" s="41"/>
    </row>
    <row r="93" spans="2:20" ht="15.5" x14ac:dyDescent="0.35">
      <c r="B93" s="41"/>
      <c r="C93" s="41"/>
      <c r="D93" s="41"/>
      <c r="E93" s="41"/>
      <c r="F93" s="41"/>
      <c r="G93" s="41"/>
      <c r="H93" s="41"/>
      <c r="I93" s="41"/>
      <c r="J93" s="41"/>
      <c r="K93" s="41"/>
      <c r="L93" s="41"/>
      <c r="M93" s="41"/>
      <c r="N93" s="41"/>
      <c r="O93" s="41"/>
      <c r="P93" s="41"/>
      <c r="Q93" s="41"/>
      <c r="R93" s="41"/>
      <c r="S93" s="41"/>
      <c r="T93" s="41"/>
    </row>
    <row r="94" spans="2:20" ht="15.5" x14ac:dyDescent="0.35">
      <c r="B94" s="41"/>
      <c r="C94" s="41"/>
      <c r="D94" s="41"/>
      <c r="E94" s="41"/>
      <c r="F94" s="41"/>
      <c r="G94" s="41"/>
      <c r="H94" s="41"/>
      <c r="I94" s="41"/>
      <c r="J94" s="41"/>
      <c r="K94" s="41"/>
      <c r="L94" s="41"/>
      <c r="M94" s="41"/>
      <c r="N94" s="41"/>
      <c r="O94" s="41"/>
      <c r="P94" s="41"/>
      <c r="Q94" s="41"/>
      <c r="R94" s="41"/>
      <c r="S94" s="41"/>
      <c r="T94" s="41"/>
    </row>
    <row r="95" spans="2:20" ht="15.5" x14ac:dyDescent="0.35">
      <c r="B95" s="41"/>
      <c r="C95" s="41"/>
      <c r="D95" s="41"/>
      <c r="E95" s="41"/>
      <c r="F95" s="41"/>
      <c r="G95" s="41"/>
      <c r="H95" s="41"/>
      <c r="I95" s="41"/>
      <c r="J95" s="41"/>
      <c r="K95" s="41"/>
      <c r="L95" s="41"/>
      <c r="M95" s="41"/>
      <c r="N95" s="41"/>
      <c r="O95" s="41"/>
      <c r="P95" s="41"/>
      <c r="Q95" s="41"/>
      <c r="R95" s="41"/>
      <c r="S95" s="41"/>
      <c r="T95" s="41"/>
    </row>
    <row r="96" spans="2:20" ht="15.5" x14ac:dyDescent="0.35">
      <c r="B96" s="41"/>
      <c r="C96" s="41"/>
      <c r="D96" s="41"/>
      <c r="E96" s="41"/>
      <c r="F96" s="41"/>
      <c r="G96" s="41"/>
      <c r="H96" s="41"/>
      <c r="I96" s="41"/>
      <c r="J96" s="41"/>
      <c r="K96" s="41"/>
      <c r="L96" s="41"/>
      <c r="M96" s="41"/>
      <c r="N96" s="41"/>
      <c r="O96" s="41"/>
      <c r="P96" s="41"/>
      <c r="Q96" s="41"/>
      <c r="R96" s="41"/>
      <c r="S96" s="41"/>
      <c r="T96" s="41"/>
    </row>
    <row r="97" spans="2:20" ht="15.5" x14ac:dyDescent="0.35">
      <c r="B97" s="41"/>
      <c r="C97" s="41"/>
      <c r="D97" s="41"/>
      <c r="E97" s="41"/>
      <c r="F97" s="41"/>
      <c r="G97" s="41"/>
      <c r="H97" s="41"/>
      <c r="I97" s="41"/>
      <c r="J97" s="41"/>
      <c r="K97" s="41"/>
      <c r="L97" s="41"/>
      <c r="M97" s="41"/>
      <c r="N97" s="41"/>
      <c r="O97" s="41"/>
      <c r="P97" s="41"/>
      <c r="Q97" s="41"/>
      <c r="R97" s="41"/>
      <c r="S97" s="41"/>
      <c r="T97" s="41"/>
    </row>
    <row r="98" spans="2:20" ht="15.5" x14ac:dyDescent="0.35">
      <c r="B98" s="41"/>
      <c r="C98" s="41"/>
      <c r="D98" s="41"/>
      <c r="E98" s="41"/>
      <c r="F98" s="41"/>
      <c r="G98" s="41"/>
      <c r="H98" s="41"/>
      <c r="I98" s="41"/>
      <c r="J98" s="41"/>
      <c r="K98" s="41"/>
      <c r="L98" s="41"/>
      <c r="M98" s="41"/>
      <c r="N98" s="41"/>
      <c r="O98" s="41"/>
      <c r="P98" s="41"/>
      <c r="Q98" s="41"/>
      <c r="R98" s="41"/>
      <c r="S98" s="41"/>
      <c r="T98" s="41"/>
    </row>
    <row r="99" spans="2:20" ht="15.5" x14ac:dyDescent="0.35">
      <c r="B99" s="41"/>
      <c r="C99" s="41"/>
      <c r="D99" s="41"/>
      <c r="E99" s="41"/>
      <c r="F99" s="41"/>
      <c r="G99" s="41"/>
      <c r="H99" s="41"/>
      <c r="I99" s="41"/>
      <c r="J99" s="41"/>
      <c r="K99" s="41"/>
      <c r="L99" s="41"/>
      <c r="M99" s="41"/>
      <c r="N99" s="41"/>
      <c r="O99" s="41"/>
      <c r="P99" s="41"/>
      <c r="Q99" s="41"/>
      <c r="R99" s="41"/>
      <c r="S99" s="41"/>
      <c r="T99" s="41"/>
    </row>
    <row r="100" spans="2:20" ht="15.5" x14ac:dyDescent="0.35">
      <c r="B100" s="41"/>
      <c r="C100" s="41"/>
      <c r="D100" s="41"/>
      <c r="E100" s="41"/>
      <c r="F100" s="41"/>
      <c r="G100" s="41"/>
      <c r="H100" s="41"/>
      <c r="I100" s="41"/>
      <c r="J100" s="41"/>
      <c r="K100" s="41"/>
      <c r="L100" s="41"/>
      <c r="M100" s="41"/>
      <c r="N100" s="41"/>
      <c r="O100" s="41"/>
      <c r="P100" s="41"/>
      <c r="Q100" s="41"/>
      <c r="R100" s="41"/>
      <c r="S100" s="41"/>
      <c r="T100" s="41"/>
    </row>
    <row r="101" spans="2:20" ht="15.5" x14ac:dyDescent="0.35">
      <c r="B101" s="41"/>
      <c r="C101" s="41"/>
      <c r="D101" s="41"/>
      <c r="E101" s="41"/>
      <c r="F101" s="41"/>
      <c r="G101" s="41"/>
      <c r="H101" s="41"/>
      <c r="I101" s="41"/>
      <c r="J101" s="41"/>
      <c r="K101" s="41"/>
      <c r="L101" s="41"/>
      <c r="M101" s="41"/>
      <c r="N101" s="41"/>
      <c r="O101" s="41"/>
      <c r="P101" s="41"/>
      <c r="Q101" s="41"/>
      <c r="R101" s="41"/>
      <c r="S101" s="41"/>
      <c r="T101" s="41"/>
    </row>
    <row r="102" spans="2:20" ht="15.5" x14ac:dyDescent="0.35">
      <c r="B102" s="41"/>
      <c r="C102" s="41"/>
      <c r="D102" s="41"/>
      <c r="E102" s="41"/>
      <c r="F102" s="41"/>
      <c r="G102" s="41"/>
      <c r="H102" s="41"/>
      <c r="I102" s="41"/>
      <c r="J102" s="41"/>
      <c r="K102" s="41"/>
      <c r="L102" s="41"/>
      <c r="M102" s="41"/>
      <c r="N102" s="41"/>
      <c r="O102" s="41"/>
      <c r="P102" s="41"/>
      <c r="Q102" s="41"/>
      <c r="R102" s="41"/>
      <c r="S102" s="41"/>
      <c r="T102" s="41"/>
    </row>
    <row r="103" spans="2:20" ht="15.5" x14ac:dyDescent="0.35">
      <c r="B103" s="41"/>
      <c r="C103" s="41"/>
      <c r="D103" s="41"/>
      <c r="E103" s="41"/>
      <c r="F103" s="41"/>
      <c r="G103" s="41"/>
      <c r="H103" s="41"/>
      <c r="I103" s="41"/>
      <c r="J103" s="41"/>
      <c r="K103" s="41"/>
      <c r="L103" s="41"/>
      <c r="M103" s="41"/>
      <c r="N103" s="41"/>
      <c r="O103" s="41"/>
      <c r="P103" s="41"/>
      <c r="Q103" s="41"/>
      <c r="R103" s="41"/>
      <c r="S103" s="41"/>
      <c r="T103" s="41"/>
    </row>
    <row r="104" spans="2:20" ht="15.5" x14ac:dyDescent="0.35">
      <c r="B104" s="41"/>
      <c r="C104" s="41"/>
      <c r="D104" s="41"/>
      <c r="E104" s="41"/>
      <c r="F104" s="41"/>
      <c r="G104" s="41"/>
      <c r="H104" s="41"/>
      <c r="I104" s="41"/>
      <c r="J104" s="41"/>
      <c r="K104" s="41"/>
      <c r="L104" s="41"/>
      <c r="M104" s="41"/>
      <c r="N104" s="41"/>
      <c r="O104" s="41"/>
      <c r="P104" s="41"/>
      <c r="Q104" s="41"/>
      <c r="R104" s="41"/>
      <c r="S104" s="41"/>
      <c r="T104" s="41"/>
    </row>
    <row r="105" spans="2:20" ht="15.5" x14ac:dyDescent="0.35">
      <c r="B105" s="41"/>
      <c r="C105" s="41"/>
      <c r="D105" s="41"/>
      <c r="E105" s="41"/>
      <c r="F105" s="41"/>
      <c r="G105" s="41"/>
      <c r="H105" s="41"/>
      <c r="I105" s="41"/>
      <c r="J105" s="41"/>
      <c r="K105" s="41"/>
      <c r="L105" s="41"/>
      <c r="M105" s="41"/>
      <c r="N105" s="41"/>
      <c r="O105" s="41"/>
      <c r="P105" s="41"/>
      <c r="Q105" s="41"/>
      <c r="R105" s="41"/>
      <c r="S105" s="41"/>
      <c r="T105" s="41"/>
    </row>
    <row r="106" spans="2:20" ht="15.5" x14ac:dyDescent="0.35">
      <c r="B106" s="41"/>
      <c r="C106" s="41"/>
      <c r="D106" s="41"/>
      <c r="E106" s="41"/>
      <c r="F106" s="41"/>
      <c r="G106" s="41"/>
      <c r="H106" s="41"/>
      <c r="I106" s="41"/>
      <c r="J106" s="41"/>
      <c r="K106" s="41"/>
      <c r="L106" s="41"/>
      <c r="M106" s="41"/>
      <c r="N106" s="41"/>
      <c r="O106" s="41"/>
      <c r="P106" s="41"/>
      <c r="Q106" s="41"/>
      <c r="R106" s="41"/>
      <c r="S106" s="41"/>
      <c r="T106" s="41"/>
    </row>
    <row r="107" spans="2:20" ht="15.5" x14ac:dyDescent="0.35">
      <c r="B107" s="41"/>
      <c r="C107" s="41"/>
      <c r="D107" s="41"/>
      <c r="E107" s="41"/>
      <c r="F107" s="41"/>
      <c r="G107" s="41"/>
      <c r="H107" s="41"/>
      <c r="I107" s="41"/>
      <c r="J107" s="41"/>
      <c r="K107" s="41"/>
      <c r="L107" s="41"/>
      <c r="M107" s="41"/>
      <c r="N107" s="41"/>
      <c r="O107" s="41"/>
      <c r="P107" s="41"/>
      <c r="Q107" s="41"/>
      <c r="R107" s="41"/>
      <c r="S107" s="41"/>
      <c r="T107" s="41"/>
    </row>
    <row r="108" spans="2:20" ht="15.5" x14ac:dyDescent="0.35">
      <c r="B108" s="41"/>
      <c r="C108" s="41"/>
      <c r="D108" s="41"/>
      <c r="E108" s="41"/>
      <c r="F108" s="41"/>
      <c r="G108" s="41"/>
      <c r="H108" s="41"/>
      <c r="I108" s="41"/>
      <c r="J108" s="41"/>
      <c r="K108" s="41"/>
      <c r="L108" s="41"/>
      <c r="M108" s="41"/>
      <c r="N108" s="41"/>
      <c r="O108" s="41"/>
      <c r="P108" s="41"/>
      <c r="Q108" s="41"/>
      <c r="R108" s="41"/>
      <c r="S108" s="41"/>
      <c r="T108" s="41"/>
    </row>
    <row r="109" spans="2:20" ht="15.5" x14ac:dyDescent="0.35">
      <c r="B109" s="41"/>
      <c r="C109" s="41"/>
      <c r="D109" s="41"/>
      <c r="E109" s="41"/>
      <c r="F109" s="41"/>
      <c r="G109" s="41"/>
      <c r="H109" s="41"/>
      <c r="I109" s="41"/>
      <c r="J109" s="41"/>
      <c r="K109" s="41"/>
      <c r="L109" s="41"/>
      <c r="M109" s="41"/>
      <c r="N109" s="41"/>
      <c r="O109" s="41"/>
      <c r="P109" s="41"/>
      <c r="Q109" s="41"/>
      <c r="R109" s="41"/>
      <c r="S109" s="41"/>
      <c r="T109" s="41"/>
    </row>
    <row r="110" spans="2:20" ht="15.5" x14ac:dyDescent="0.35">
      <c r="B110" s="41"/>
      <c r="C110" s="41"/>
      <c r="D110" s="41"/>
      <c r="E110" s="41"/>
      <c r="F110" s="41"/>
      <c r="G110" s="41"/>
      <c r="H110" s="41"/>
      <c r="I110" s="41"/>
      <c r="J110" s="41"/>
      <c r="K110" s="41"/>
      <c r="L110" s="41"/>
      <c r="M110" s="41"/>
      <c r="N110" s="41"/>
      <c r="O110" s="41"/>
      <c r="P110" s="41"/>
      <c r="Q110" s="41"/>
      <c r="R110" s="41"/>
      <c r="S110" s="41"/>
      <c r="T110" s="41"/>
    </row>
    <row r="111" spans="2:20" ht="15.5" x14ac:dyDescent="0.35">
      <c r="B111" s="41"/>
      <c r="C111" s="41"/>
      <c r="D111" s="41"/>
      <c r="E111" s="41"/>
      <c r="F111" s="41"/>
      <c r="G111" s="41"/>
      <c r="H111" s="41"/>
      <c r="I111" s="41"/>
      <c r="J111" s="41"/>
      <c r="K111" s="41"/>
      <c r="L111" s="41"/>
      <c r="M111" s="41"/>
      <c r="N111" s="41"/>
      <c r="O111" s="41"/>
      <c r="P111" s="41"/>
      <c r="Q111" s="41"/>
      <c r="R111" s="41"/>
      <c r="S111" s="41"/>
      <c r="T111" s="41"/>
    </row>
    <row r="112" spans="2:20" ht="15.5" x14ac:dyDescent="0.35">
      <c r="B112" s="41"/>
      <c r="C112" s="41"/>
      <c r="D112" s="41"/>
      <c r="E112" s="41"/>
      <c r="F112" s="41"/>
      <c r="G112" s="41"/>
      <c r="H112" s="41"/>
      <c r="I112" s="41"/>
      <c r="J112" s="41"/>
      <c r="K112" s="41"/>
      <c r="L112" s="41"/>
      <c r="M112" s="41"/>
      <c r="N112" s="41"/>
      <c r="O112" s="41"/>
      <c r="P112" s="41"/>
      <c r="Q112" s="41"/>
      <c r="R112" s="41"/>
      <c r="S112" s="41"/>
      <c r="T112" s="41"/>
    </row>
    <row r="113" spans="2:20" ht="15.5" x14ac:dyDescent="0.35">
      <c r="B113" s="41"/>
      <c r="C113" s="41"/>
      <c r="D113" s="41"/>
      <c r="E113" s="41"/>
      <c r="F113" s="41"/>
      <c r="G113" s="41"/>
      <c r="H113" s="41"/>
      <c r="I113" s="41"/>
      <c r="J113" s="41"/>
      <c r="K113" s="41"/>
      <c r="L113" s="41"/>
      <c r="M113" s="41"/>
      <c r="N113" s="41"/>
      <c r="O113" s="41"/>
      <c r="P113" s="41"/>
      <c r="Q113" s="41"/>
      <c r="R113" s="41"/>
      <c r="S113" s="41"/>
      <c r="T113" s="41"/>
    </row>
    <row r="114" spans="2:20" ht="15.5" x14ac:dyDescent="0.35">
      <c r="B114" s="41"/>
      <c r="C114" s="41"/>
      <c r="D114" s="41"/>
      <c r="E114" s="41"/>
      <c r="F114" s="41"/>
      <c r="G114" s="41"/>
      <c r="H114" s="41"/>
      <c r="I114" s="41"/>
      <c r="J114" s="41"/>
      <c r="K114" s="41"/>
      <c r="L114" s="41"/>
      <c r="M114" s="41"/>
      <c r="N114" s="41"/>
      <c r="O114" s="41"/>
      <c r="P114" s="41"/>
      <c r="Q114" s="41"/>
      <c r="R114" s="41"/>
      <c r="S114" s="41"/>
      <c r="T114" s="41"/>
    </row>
    <row r="115" spans="2:20" ht="15.5" x14ac:dyDescent="0.35">
      <c r="B115" s="41"/>
      <c r="C115" s="41"/>
      <c r="D115" s="41"/>
      <c r="E115" s="41"/>
      <c r="F115" s="41"/>
      <c r="G115" s="41"/>
      <c r="H115" s="41"/>
      <c r="I115" s="41"/>
      <c r="J115" s="41"/>
      <c r="K115" s="41"/>
      <c r="L115" s="41"/>
      <c r="M115" s="41"/>
      <c r="N115" s="41"/>
      <c r="O115" s="41"/>
      <c r="P115" s="41"/>
      <c r="Q115" s="41"/>
      <c r="R115" s="41"/>
      <c r="S115" s="41"/>
      <c r="T115" s="41"/>
    </row>
    <row r="116" spans="2:20" ht="15.5" x14ac:dyDescent="0.35">
      <c r="B116" s="41"/>
      <c r="C116" s="41"/>
      <c r="D116" s="41"/>
      <c r="E116" s="41"/>
      <c r="F116" s="41"/>
      <c r="G116" s="41"/>
      <c r="H116" s="41"/>
      <c r="I116" s="41"/>
      <c r="J116" s="41"/>
      <c r="K116" s="41"/>
      <c r="L116" s="41"/>
      <c r="M116" s="41"/>
      <c r="N116" s="41"/>
      <c r="O116" s="41"/>
      <c r="P116" s="41"/>
      <c r="Q116" s="41"/>
      <c r="R116" s="41"/>
      <c r="S116" s="41"/>
      <c r="T116" s="41"/>
    </row>
    <row r="117" spans="2:20" ht="15.5" x14ac:dyDescent="0.35">
      <c r="B117" s="41"/>
      <c r="C117" s="41"/>
      <c r="D117" s="41"/>
      <c r="E117" s="41"/>
      <c r="F117" s="41"/>
      <c r="G117" s="41"/>
      <c r="H117" s="41"/>
      <c r="I117" s="41"/>
      <c r="J117" s="41"/>
      <c r="K117" s="41"/>
      <c r="L117" s="41"/>
      <c r="M117" s="41"/>
      <c r="N117" s="41"/>
      <c r="O117" s="41"/>
      <c r="P117" s="41"/>
      <c r="Q117" s="41"/>
      <c r="R117" s="41"/>
      <c r="S117" s="41"/>
      <c r="T117" s="41"/>
    </row>
    <row r="118" spans="2:20" ht="15.5" x14ac:dyDescent="0.35">
      <c r="B118" s="41"/>
      <c r="C118" s="41"/>
      <c r="D118" s="41"/>
      <c r="E118" s="41"/>
      <c r="F118" s="41"/>
      <c r="G118" s="41"/>
      <c r="H118" s="41"/>
      <c r="I118" s="41"/>
      <c r="J118" s="41"/>
      <c r="K118" s="41"/>
      <c r="L118" s="41"/>
      <c r="M118" s="41"/>
      <c r="N118" s="41"/>
      <c r="O118" s="41"/>
      <c r="P118" s="41"/>
      <c r="Q118" s="41"/>
      <c r="R118" s="41"/>
      <c r="S118" s="41"/>
      <c r="T118" s="41"/>
    </row>
    <row r="119" spans="2:20" ht="15.5" x14ac:dyDescent="0.35">
      <c r="B119" s="41"/>
      <c r="C119" s="41"/>
      <c r="D119" s="41"/>
      <c r="E119" s="41"/>
      <c r="F119" s="41"/>
      <c r="G119" s="41"/>
      <c r="H119" s="41"/>
      <c r="I119" s="41"/>
      <c r="J119" s="41"/>
      <c r="K119" s="41"/>
      <c r="L119" s="41"/>
      <c r="M119" s="41"/>
      <c r="N119" s="41"/>
      <c r="O119" s="41"/>
      <c r="P119" s="41"/>
      <c r="Q119" s="41"/>
      <c r="R119" s="41"/>
      <c r="S119" s="41"/>
      <c r="T119" s="41"/>
    </row>
    <row r="120" spans="2:20" ht="15.5" x14ac:dyDescent="0.35">
      <c r="B120" s="41"/>
      <c r="C120" s="41"/>
      <c r="D120" s="41"/>
      <c r="E120" s="41"/>
      <c r="F120" s="41"/>
      <c r="G120" s="41"/>
      <c r="H120" s="41"/>
      <c r="I120" s="41"/>
      <c r="J120" s="41"/>
      <c r="K120" s="41"/>
      <c r="L120" s="41"/>
      <c r="M120" s="41"/>
      <c r="N120" s="41"/>
      <c r="O120" s="41"/>
      <c r="P120" s="41"/>
      <c r="Q120" s="41"/>
      <c r="R120" s="41"/>
      <c r="S120" s="41"/>
      <c r="T120" s="41"/>
    </row>
    <row r="121" spans="2:20" ht="15.5" x14ac:dyDescent="0.35">
      <c r="B121" s="41"/>
      <c r="C121" s="41"/>
      <c r="D121" s="41"/>
      <c r="E121" s="41"/>
      <c r="F121" s="41"/>
      <c r="G121" s="41"/>
      <c r="H121" s="41"/>
      <c r="I121" s="41"/>
      <c r="J121" s="41"/>
      <c r="K121" s="41"/>
      <c r="L121" s="41"/>
      <c r="M121" s="41"/>
      <c r="N121" s="41"/>
      <c r="O121" s="41"/>
      <c r="P121" s="41"/>
      <c r="Q121" s="41"/>
      <c r="R121" s="41"/>
      <c r="S121" s="41"/>
      <c r="T121" s="41"/>
    </row>
    <row r="122" spans="2:20" ht="15.5" x14ac:dyDescent="0.35">
      <c r="B122" s="41"/>
      <c r="C122" s="41"/>
      <c r="D122" s="41"/>
      <c r="E122" s="41"/>
      <c r="F122" s="41"/>
      <c r="G122" s="41"/>
      <c r="H122" s="41"/>
      <c r="I122" s="41"/>
      <c r="J122" s="41"/>
      <c r="K122" s="41"/>
      <c r="L122" s="41"/>
      <c r="M122" s="41"/>
      <c r="N122" s="41"/>
      <c r="O122" s="41"/>
      <c r="P122" s="41"/>
      <c r="Q122" s="41"/>
      <c r="R122" s="41"/>
      <c r="S122" s="41"/>
      <c r="T122" s="41"/>
    </row>
    <row r="123" spans="2:20" ht="15.5" x14ac:dyDescent="0.35">
      <c r="B123" s="41"/>
      <c r="C123" s="41"/>
      <c r="D123" s="41"/>
      <c r="E123" s="41"/>
      <c r="F123" s="41"/>
      <c r="G123" s="41"/>
      <c r="H123" s="41"/>
      <c r="I123" s="41"/>
      <c r="J123" s="41"/>
      <c r="K123" s="41"/>
      <c r="L123" s="41"/>
      <c r="M123" s="41"/>
      <c r="N123" s="41"/>
      <c r="O123" s="41"/>
      <c r="P123" s="41"/>
      <c r="Q123" s="41"/>
      <c r="R123" s="41"/>
      <c r="S123" s="41"/>
      <c r="T123" s="41"/>
    </row>
    <row r="124" spans="2:20" ht="15.5" x14ac:dyDescent="0.35">
      <c r="B124" s="41"/>
      <c r="C124" s="41"/>
      <c r="D124" s="41"/>
      <c r="E124" s="41"/>
      <c r="F124" s="41"/>
      <c r="G124" s="41"/>
      <c r="H124" s="41"/>
      <c r="I124" s="41"/>
      <c r="J124" s="41"/>
      <c r="K124" s="41"/>
      <c r="L124" s="41"/>
      <c r="M124" s="41"/>
      <c r="N124" s="41"/>
      <c r="O124" s="41"/>
      <c r="P124" s="41"/>
      <c r="Q124" s="41"/>
      <c r="R124" s="41"/>
      <c r="S124" s="41"/>
      <c r="T124" s="41"/>
    </row>
    <row r="125" spans="2:20" ht="15.5" x14ac:dyDescent="0.35">
      <c r="B125" s="41"/>
      <c r="C125" s="41"/>
      <c r="D125" s="41"/>
      <c r="E125" s="41"/>
      <c r="F125" s="41"/>
      <c r="G125" s="41"/>
      <c r="H125" s="41"/>
      <c r="I125" s="41"/>
      <c r="J125" s="41"/>
      <c r="K125" s="41"/>
      <c r="L125" s="41"/>
      <c r="M125" s="41"/>
      <c r="N125" s="41"/>
      <c r="O125" s="41"/>
      <c r="P125" s="41"/>
      <c r="Q125" s="41"/>
      <c r="R125" s="41"/>
      <c r="S125" s="41"/>
      <c r="T125" s="41"/>
    </row>
    <row r="126" spans="2:20" ht="15.5" x14ac:dyDescent="0.35">
      <c r="B126" s="41"/>
      <c r="C126" s="41"/>
      <c r="D126" s="41"/>
      <c r="E126" s="41"/>
      <c r="F126" s="41"/>
      <c r="G126" s="41"/>
      <c r="H126" s="41"/>
      <c r="I126" s="41"/>
      <c r="J126" s="41"/>
      <c r="K126" s="41"/>
      <c r="L126" s="41"/>
      <c r="M126" s="41"/>
      <c r="N126" s="41"/>
      <c r="O126" s="41"/>
      <c r="P126" s="41"/>
      <c r="Q126" s="41"/>
      <c r="R126" s="41"/>
      <c r="S126" s="41"/>
      <c r="T126" s="41"/>
    </row>
    <row r="127" spans="2:20" ht="15.5" x14ac:dyDescent="0.35">
      <c r="B127" s="41"/>
      <c r="C127" s="41"/>
      <c r="D127" s="41"/>
      <c r="E127" s="41"/>
      <c r="F127" s="41"/>
      <c r="G127" s="41"/>
      <c r="H127" s="41"/>
      <c r="I127" s="41"/>
      <c r="J127" s="41"/>
      <c r="K127" s="41"/>
      <c r="L127" s="41"/>
      <c r="M127" s="41"/>
      <c r="N127" s="41"/>
      <c r="O127" s="41"/>
      <c r="P127" s="41"/>
      <c r="Q127" s="41"/>
      <c r="R127" s="41"/>
      <c r="S127" s="41"/>
      <c r="T127" s="41"/>
    </row>
    <row r="128" spans="2:20" ht="15.5" x14ac:dyDescent="0.35">
      <c r="B128" s="41"/>
      <c r="C128" s="41"/>
      <c r="D128" s="41"/>
      <c r="E128" s="41"/>
      <c r="F128" s="41"/>
      <c r="G128" s="41"/>
      <c r="H128" s="41"/>
      <c r="I128" s="41"/>
      <c r="J128" s="41"/>
      <c r="K128" s="41"/>
      <c r="L128" s="41"/>
      <c r="M128" s="41"/>
      <c r="N128" s="41"/>
      <c r="O128" s="41"/>
      <c r="P128" s="41"/>
      <c r="Q128" s="41"/>
      <c r="R128" s="41"/>
      <c r="S128" s="41"/>
      <c r="T128" s="41"/>
    </row>
    <row r="129" spans="2:20" ht="15.5" x14ac:dyDescent="0.35">
      <c r="B129" s="41"/>
      <c r="C129" s="41"/>
      <c r="D129" s="41"/>
      <c r="E129" s="41"/>
      <c r="F129" s="41"/>
      <c r="G129" s="41"/>
      <c r="H129" s="41"/>
      <c r="I129" s="41"/>
      <c r="J129" s="41"/>
      <c r="K129" s="41"/>
      <c r="L129" s="41"/>
      <c r="M129" s="41"/>
      <c r="N129" s="41"/>
      <c r="O129" s="41"/>
      <c r="P129" s="41"/>
      <c r="Q129" s="41"/>
      <c r="R129" s="41"/>
      <c r="S129" s="41"/>
      <c r="T129" s="41"/>
    </row>
    <row r="130" spans="2:20" ht="15.5" x14ac:dyDescent="0.35">
      <c r="B130" s="41"/>
      <c r="C130" s="41"/>
      <c r="D130" s="41"/>
      <c r="E130" s="41"/>
      <c r="F130" s="41"/>
      <c r="G130" s="41"/>
      <c r="H130" s="41"/>
      <c r="I130" s="41"/>
      <c r="J130" s="41"/>
      <c r="K130" s="41"/>
      <c r="L130" s="41"/>
      <c r="M130" s="41"/>
      <c r="N130" s="41"/>
      <c r="O130" s="41"/>
      <c r="P130" s="41"/>
      <c r="Q130" s="41"/>
      <c r="R130" s="41"/>
      <c r="S130" s="41"/>
      <c r="T130" s="41"/>
    </row>
    <row r="131" spans="2:20" ht="15.5" x14ac:dyDescent="0.35">
      <c r="B131" s="41"/>
      <c r="C131" s="41"/>
      <c r="D131" s="41"/>
      <c r="E131" s="41"/>
      <c r="F131" s="41"/>
      <c r="G131" s="41"/>
      <c r="H131" s="41"/>
      <c r="I131" s="41"/>
      <c r="J131" s="41"/>
      <c r="K131" s="41"/>
      <c r="L131" s="41"/>
      <c r="M131" s="41"/>
      <c r="N131" s="41"/>
      <c r="O131" s="41"/>
      <c r="P131" s="41"/>
      <c r="Q131" s="41"/>
      <c r="R131" s="41"/>
      <c r="S131" s="41"/>
      <c r="T131" s="41"/>
    </row>
    <row r="132" spans="2:20" ht="15.5" x14ac:dyDescent="0.35">
      <c r="B132" s="41"/>
      <c r="C132" s="41"/>
      <c r="D132" s="41"/>
      <c r="E132" s="41"/>
      <c r="F132" s="41"/>
      <c r="G132" s="41"/>
      <c r="H132" s="41"/>
      <c r="I132" s="41"/>
      <c r="J132" s="41"/>
      <c r="K132" s="41"/>
      <c r="L132" s="41"/>
      <c r="M132" s="41"/>
      <c r="N132" s="41"/>
      <c r="O132" s="41"/>
      <c r="P132" s="41"/>
      <c r="Q132" s="41"/>
      <c r="R132" s="41"/>
      <c r="S132" s="41"/>
      <c r="T132" s="41"/>
    </row>
    <row r="133" spans="2:20" ht="15.5" x14ac:dyDescent="0.35">
      <c r="B133" s="41"/>
      <c r="C133" s="41"/>
      <c r="D133" s="41"/>
      <c r="E133" s="41"/>
      <c r="F133" s="41"/>
      <c r="G133" s="41"/>
      <c r="H133" s="41"/>
      <c r="I133" s="41"/>
      <c r="J133" s="41"/>
      <c r="K133" s="41"/>
      <c r="L133" s="41"/>
      <c r="M133" s="41"/>
      <c r="N133" s="41"/>
      <c r="O133" s="41"/>
      <c r="P133" s="41"/>
      <c r="Q133" s="41"/>
      <c r="R133" s="41"/>
      <c r="S133" s="41"/>
      <c r="T133" s="41"/>
    </row>
    <row r="134" spans="2:20" ht="15.5" x14ac:dyDescent="0.35">
      <c r="B134" s="41"/>
      <c r="C134" s="41"/>
      <c r="D134" s="41"/>
      <c r="E134" s="41"/>
      <c r="F134" s="41"/>
      <c r="G134" s="41"/>
      <c r="H134" s="41"/>
      <c r="I134" s="41"/>
      <c r="J134" s="41"/>
      <c r="K134" s="41"/>
      <c r="L134" s="41"/>
      <c r="M134" s="41"/>
      <c r="N134" s="41"/>
      <c r="O134" s="41"/>
      <c r="P134" s="41"/>
      <c r="Q134" s="41"/>
      <c r="R134" s="41"/>
      <c r="S134" s="41"/>
      <c r="T134" s="41"/>
    </row>
    <row r="135" spans="2:20" ht="15.5" x14ac:dyDescent="0.35">
      <c r="B135" s="41"/>
      <c r="C135" s="41"/>
      <c r="D135" s="41"/>
      <c r="E135" s="41"/>
      <c r="F135" s="41"/>
      <c r="G135" s="41"/>
      <c r="H135" s="41"/>
      <c r="I135" s="41"/>
      <c r="J135" s="41"/>
      <c r="K135" s="41"/>
      <c r="L135" s="41"/>
      <c r="M135" s="41"/>
      <c r="N135" s="41"/>
      <c r="O135" s="41"/>
      <c r="P135" s="41"/>
      <c r="Q135" s="41"/>
      <c r="R135" s="41"/>
      <c r="S135" s="41"/>
      <c r="T135" s="41"/>
    </row>
    <row r="136" spans="2:20" ht="15.5" x14ac:dyDescent="0.35">
      <c r="B136" s="41"/>
      <c r="C136" s="41"/>
      <c r="D136" s="41"/>
      <c r="E136" s="41"/>
      <c r="F136" s="41"/>
      <c r="G136" s="41"/>
      <c r="H136" s="41"/>
      <c r="I136" s="41"/>
      <c r="J136" s="41"/>
      <c r="K136" s="41"/>
      <c r="L136" s="41"/>
      <c r="M136" s="41"/>
      <c r="N136" s="41"/>
      <c r="O136" s="41"/>
      <c r="P136" s="41"/>
      <c r="Q136" s="41"/>
      <c r="R136" s="41"/>
      <c r="S136" s="41"/>
      <c r="T136" s="41"/>
    </row>
    <row r="137" spans="2:20" ht="15.5" x14ac:dyDescent="0.35">
      <c r="B137" s="41"/>
      <c r="C137" s="41"/>
      <c r="D137" s="41"/>
      <c r="E137" s="41"/>
      <c r="F137" s="41"/>
      <c r="G137" s="41"/>
      <c r="H137" s="41"/>
      <c r="I137" s="41"/>
      <c r="J137" s="41"/>
      <c r="K137" s="41"/>
      <c r="L137" s="41"/>
      <c r="M137" s="41"/>
      <c r="N137" s="41"/>
      <c r="O137" s="41"/>
      <c r="P137" s="41"/>
      <c r="Q137" s="41"/>
      <c r="R137" s="41"/>
      <c r="S137" s="41"/>
      <c r="T137" s="41"/>
    </row>
    <row r="138" spans="2:20" ht="15.5" x14ac:dyDescent="0.35">
      <c r="B138" s="41"/>
      <c r="C138" s="41"/>
      <c r="D138" s="41"/>
      <c r="E138" s="41"/>
      <c r="F138" s="41"/>
      <c r="G138" s="41"/>
      <c r="H138" s="41"/>
      <c r="I138" s="41"/>
      <c r="J138" s="41"/>
      <c r="K138" s="41"/>
      <c r="L138" s="41"/>
      <c r="M138" s="41"/>
      <c r="N138" s="41"/>
      <c r="O138" s="41"/>
      <c r="P138" s="41"/>
      <c r="Q138" s="41"/>
      <c r="R138" s="41"/>
      <c r="S138" s="41"/>
      <c r="T138" s="41"/>
    </row>
    <row r="139" spans="2:20" ht="15.5" x14ac:dyDescent="0.35">
      <c r="B139" s="41"/>
      <c r="C139" s="41"/>
      <c r="D139" s="41"/>
      <c r="E139" s="41"/>
      <c r="F139" s="41"/>
      <c r="G139" s="41"/>
      <c r="H139" s="41"/>
      <c r="I139" s="41"/>
      <c r="J139" s="41"/>
      <c r="K139" s="41"/>
      <c r="L139" s="41"/>
      <c r="M139" s="41"/>
      <c r="N139" s="41"/>
      <c r="O139" s="41"/>
      <c r="P139" s="41"/>
      <c r="Q139" s="41"/>
      <c r="R139" s="41"/>
      <c r="S139" s="41"/>
      <c r="T139" s="41"/>
    </row>
    <row r="140" spans="2:20" ht="15.5" x14ac:dyDescent="0.35">
      <c r="B140" s="41"/>
      <c r="C140" s="41"/>
      <c r="D140" s="41"/>
      <c r="E140" s="41"/>
      <c r="F140" s="41"/>
      <c r="G140" s="41"/>
      <c r="H140" s="41"/>
      <c r="I140" s="41"/>
      <c r="J140" s="41"/>
      <c r="K140" s="41"/>
      <c r="L140" s="41"/>
      <c r="M140" s="41"/>
      <c r="N140" s="41"/>
      <c r="O140" s="41"/>
      <c r="P140" s="41"/>
      <c r="Q140" s="41"/>
      <c r="R140" s="41"/>
      <c r="S140" s="41"/>
      <c r="T140" s="41"/>
    </row>
    <row r="141" spans="2:20" ht="15.5" x14ac:dyDescent="0.35">
      <c r="B141" s="41"/>
      <c r="C141" s="41"/>
      <c r="D141" s="41"/>
      <c r="E141" s="41"/>
      <c r="F141" s="41"/>
      <c r="G141" s="41"/>
      <c r="H141" s="41"/>
      <c r="I141" s="41"/>
      <c r="J141" s="41"/>
      <c r="K141" s="41"/>
      <c r="L141" s="41"/>
      <c r="M141" s="41"/>
      <c r="N141" s="41"/>
      <c r="O141" s="41"/>
      <c r="P141" s="41"/>
      <c r="Q141" s="41"/>
      <c r="R141" s="41"/>
      <c r="S141" s="41"/>
      <c r="T141" s="41"/>
    </row>
    <row r="142" spans="2:20" ht="15.5" x14ac:dyDescent="0.35">
      <c r="B142" s="41"/>
      <c r="C142" s="41"/>
      <c r="D142" s="41"/>
      <c r="E142" s="41"/>
      <c r="F142" s="41"/>
      <c r="G142" s="41"/>
      <c r="H142" s="41"/>
      <c r="I142" s="41"/>
      <c r="J142" s="41"/>
      <c r="K142" s="41"/>
      <c r="L142" s="41"/>
      <c r="M142" s="41"/>
      <c r="N142" s="41"/>
      <c r="O142" s="41"/>
      <c r="P142" s="41"/>
      <c r="Q142" s="41"/>
      <c r="R142" s="41"/>
      <c r="S142" s="41"/>
      <c r="T142" s="41"/>
    </row>
    <row r="143" spans="2:20" ht="15.5" x14ac:dyDescent="0.35">
      <c r="B143" s="41"/>
      <c r="C143" s="41"/>
      <c r="D143" s="41"/>
      <c r="E143" s="41"/>
      <c r="F143" s="41"/>
      <c r="G143" s="41"/>
      <c r="H143" s="41"/>
      <c r="I143" s="41"/>
      <c r="J143" s="41"/>
      <c r="K143" s="41"/>
      <c r="L143" s="41"/>
      <c r="M143" s="41"/>
      <c r="N143" s="41"/>
      <c r="O143" s="41"/>
      <c r="P143" s="41"/>
      <c r="Q143" s="41"/>
      <c r="R143" s="41"/>
      <c r="S143" s="41"/>
      <c r="T143" s="41"/>
    </row>
    <row r="144" spans="2:20" ht="15.5" x14ac:dyDescent="0.35">
      <c r="B144" s="41"/>
      <c r="C144" s="41"/>
      <c r="D144" s="41"/>
      <c r="E144" s="41"/>
      <c r="F144" s="41"/>
      <c r="G144" s="41"/>
      <c r="H144" s="41"/>
      <c r="I144" s="41"/>
      <c r="J144" s="41"/>
      <c r="K144" s="41"/>
      <c r="L144" s="41"/>
      <c r="M144" s="41"/>
      <c r="N144" s="41"/>
      <c r="O144" s="41"/>
      <c r="P144" s="41"/>
      <c r="Q144" s="41"/>
      <c r="R144" s="41"/>
      <c r="S144" s="41"/>
      <c r="T144" s="41"/>
    </row>
    <row r="145" spans="2:20" ht="15.5" x14ac:dyDescent="0.35">
      <c r="B145" s="41"/>
      <c r="C145" s="41"/>
      <c r="D145" s="41"/>
      <c r="E145" s="41"/>
      <c r="F145" s="41"/>
      <c r="G145" s="41"/>
      <c r="H145" s="41"/>
      <c r="I145" s="41"/>
      <c r="J145" s="41"/>
      <c r="K145" s="41"/>
      <c r="L145" s="41"/>
      <c r="M145" s="41"/>
      <c r="N145" s="41"/>
      <c r="O145" s="41"/>
      <c r="P145" s="41"/>
      <c r="Q145" s="41"/>
      <c r="R145" s="41"/>
      <c r="S145" s="41"/>
      <c r="T145" s="41"/>
    </row>
    <row r="146" spans="2:20" ht="15.5" x14ac:dyDescent="0.35">
      <c r="B146" s="41"/>
      <c r="C146" s="41"/>
      <c r="D146" s="41"/>
      <c r="E146" s="41"/>
      <c r="F146" s="41"/>
      <c r="G146" s="41"/>
      <c r="H146" s="41"/>
      <c r="I146" s="41"/>
      <c r="J146" s="41"/>
      <c r="K146" s="41"/>
      <c r="L146" s="41"/>
      <c r="M146" s="41"/>
      <c r="N146" s="41"/>
      <c r="O146" s="41"/>
      <c r="P146" s="41"/>
      <c r="Q146" s="41"/>
      <c r="R146" s="41"/>
      <c r="S146" s="41"/>
      <c r="T146" s="41"/>
    </row>
  </sheetData>
  <sheetProtection algorithmName="SHA-512" hashValue="3wD8UHbAuvkpsDxQVJaPtMmvIqB0vIqAjw6wAgp+XuESDa+nUP4NRBb4PQRvAWwr1ClkcYeWJAVbWxlM9ox+Fg==" saltValue="pTKDzxlwKR/X+6wG6keg0g==" spinCount="100000" sheet="1" scenarios="1" formatColumns="0" formatRows="0" insertColumns="0" insertRows="0" selectLockedCells="1"/>
  <mergeCells count="10">
    <mergeCell ref="O30:S43"/>
    <mergeCell ref="D25:D27"/>
    <mergeCell ref="B25:B27"/>
    <mergeCell ref="C13:K17"/>
    <mergeCell ref="I25:M25"/>
    <mergeCell ref="H25:H27"/>
    <mergeCell ref="G25:G27"/>
    <mergeCell ref="F25:F27"/>
    <mergeCell ref="E25:E27"/>
    <mergeCell ref="C25:C27"/>
  </mergeCells>
  <hyperlinks>
    <hyperlink ref="B4" location="Saturs!A1" display="Atpakaļ uz sadaļu Saturs" xr:uid="{1CCAAC39-5505-4D17-8B95-C440C1953173}"/>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C52C08E-66DF-4DD4-ACBB-87F311B26013}">
          <x14:formula1>
            <xm:f>'datu lapa'!$B$83:$B$84</xm:f>
          </x14:formula1>
          <xm:sqref>D29:D80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10635-B71B-48C0-8F43-A3C71D3043AE}">
  <sheetPr>
    <tabColor rgb="FFFFFFCC"/>
    <outlinePr summaryBelow="0"/>
  </sheetPr>
  <dimension ref="A2:O80"/>
  <sheetViews>
    <sheetView topLeftCell="A23" zoomScale="86" zoomScaleNormal="86" workbookViewId="0">
      <selection activeCell="C31" sqref="C31:G32"/>
    </sheetView>
  </sheetViews>
  <sheetFormatPr defaultColWidth="9.1796875" defaultRowHeight="12.5" outlineLevelRow="2" x14ac:dyDescent="0.25"/>
  <cols>
    <col min="1" max="1" width="10.54296875" style="81" customWidth="1"/>
    <col min="2" max="2" width="9.1796875" style="81"/>
    <col min="3" max="3" width="60.453125" style="81" customWidth="1"/>
    <col min="4" max="4" width="13.81640625" style="81" customWidth="1"/>
    <col min="5" max="5" width="13.1796875" style="81" customWidth="1"/>
    <col min="6" max="7" width="9.1796875" style="81"/>
    <col min="8" max="8" width="12.7265625" style="81" customWidth="1"/>
    <col min="9" max="9" width="10.81640625" style="81" customWidth="1"/>
    <col min="10" max="10" width="11.1796875" style="81" customWidth="1"/>
    <col min="11" max="11" width="11.453125" style="81" customWidth="1"/>
    <col min="12" max="12" width="11.1796875" style="81" customWidth="1"/>
    <col min="13" max="13" width="11.26953125" style="81" customWidth="1"/>
    <col min="14" max="16384" width="9.1796875" style="81"/>
  </cols>
  <sheetData>
    <row r="2" spans="1:15" ht="20.5" x14ac:dyDescent="0.45">
      <c r="A2" s="82"/>
      <c r="B2" s="83" t="s">
        <v>10</v>
      </c>
      <c r="C2" s="84" t="str">
        <f>Titullapa!$B$6</f>
        <v>Atelpas brīdis</v>
      </c>
    </row>
    <row r="3" spans="1:15" ht="20.5" x14ac:dyDescent="0.45">
      <c r="A3" s="82"/>
      <c r="B3" s="83" t="s">
        <v>11</v>
      </c>
      <c r="C3" s="84" t="str">
        <f>Saturs!C13</f>
        <v>V Modulis: Pakalpojumu izmaksas</v>
      </c>
    </row>
    <row r="4" spans="1:15" ht="20.5" x14ac:dyDescent="0.45">
      <c r="A4" s="82"/>
      <c r="B4" s="129" t="s">
        <v>12</v>
      </c>
      <c r="C4" s="84"/>
    </row>
    <row r="5" spans="1:15" ht="20.5" x14ac:dyDescent="0.45">
      <c r="A5" s="82"/>
      <c r="B5" s="82"/>
      <c r="C5" s="82"/>
    </row>
    <row r="6" spans="1:15" ht="20.5" x14ac:dyDescent="0.45">
      <c r="A6" s="82"/>
      <c r="B6" s="88" t="s">
        <v>14</v>
      </c>
      <c r="C6" s="82"/>
    </row>
    <row r="7" spans="1:15" ht="15.5" x14ac:dyDescent="0.35">
      <c r="D7" s="89" t="s">
        <v>15</v>
      </c>
      <c r="E7" s="41" t="s">
        <v>18</v>
      </c>
      <c r="F7" s="41"/>
      <c r="G7" s="41"/>
      <c r="H7" s="41"/>
      <c r="I7" s="41"/>
      <c r="J7" s="41"/>
      <c r="K7" s="41"/>
      <c r="L7" s="41"/>
      <c r="M7" s="41"/>
      <c r="N7" s="41"/>
      <c r="O7" s="41"/>
    </row>
    <row r="8" spans="1:15" ht="15.5" x14ac:dyDescent="0.35">
      <c r="D8" s="90" t="s">
        <v>16</v>
      </c>
      <c r="E8" s="41" t="s">
        <v>270</v>
      </c>
      <c r="F8" s="41"/>
      <c r="G8" s="41"/>
      <c r="H8" s="41"/>
      <c r="I8" s="41"/>
      <c r="J8" s="41"/>
      <c r="K8" s="41"/>
      <c r="L8" s="41"/>
      <c r="M8" s="41"/>
      <c r="N8" s="41"/>
      <c r="O8" s="41"/>
    </row>
    <row r="9" spans="1:15" ht="15.5" x14ac:dyDescent="0.35">
      <c r="D9" s="91" t="s">
        <v>17</v>
      </c>
      <c r="E9" s="41" t="s">
        <v>271</v>
      </c>
      <c r="F9" s="41"/>
      <c r="G9" s="41"/>
      <c r="H9" s="41"/>
      <c r="I9" s="41"/>
      <c r="J9" s="41"/>
      <c r="K9" s="41"/>
      <c r="L9" s="41"/>
      <c r="M9" s="41"/>
      <c r="N9" s="41"/>
      <c r="O9" s="41"/>
    </row>
    <row r="10" spans="1:15" ht="15.5" x14ac:dyDescent="0.35">
      <c r="D10" s="41"/>
      <c r="E10" s="41"/>
      <c r="F10" s="41"/>
      <c r="G10" s="41"/>
      <c r="H10" s="41"/>
      <c r="I10" s="41"/>
      <c r="J10" s="41"/>
      <c r="K10" s="41"/>
      <c r="L10" s="41"/>
      <c r="M10" s="41"/>
      <c r="N10" s="41"/>
      <c r="O10" s="41"/>
    </row>
    <row r="11" spans="1:15" ht="17.5" x14ac:dyDescent="0.35">
      <c r="B11" s="88" t="s">
        <v>49</v>
      </c>
      <c r="D11" s="41"/>
      <c r="E11" s="41"/>
      <c r="F11" s="41"/>
      <c r="G11" s="41"/>
      <c r="H11" s="41"/>
      <c r="I11" s="41"/>
      <c r="J11" s="41"/>
      <c r="K11" s="41"/>
      <c r="L11" s="41"/>
      <c r="M11" s="41"/>
      <c r="N11" s="41"/>
      <c r="O11" s="41"/>
    </row>
    <row r="12" spans="1:15" ht="13" thickBot="1" x14ac:dyDescent="0.3"/>
    <row r="13" spans="1:15" ht="15" customHeight="1" x14ac:dyDescent="0.25">
      <c r="C13" s="333" t="s">
        <v>280</v>
      </c>
      <c r="D13" s="334"/>
      <c r="E13" s="334"/>
      <c r="F13" s="334"/>
      <c r="G13" s="334"/>
      <c r="H13" s="334"/>
      <c r="I13" s="334"/>
      <c r="J13" s="334"/>
      <c r="K13" s="335"/>
    </row>
    <row r="14" spans="1:15" x14ac:dyDescent="0.25">
      <c r="C14" s="336"/>
      <c r="D14" s="337"/>
      <c r="E14" s="337"/>
      <c r="F14" s="337"/>
      <c r="G14" s="337"/>
      <c r="H14" s="337"/>
      <c r="I14" s="337"/>
      <c r="J14" s="337"/>
      <c r="K14" s="338"/>
    </row>
    <row r="15" spans="1:15" x14ac:dyDescent="0.25">
      <c r="C15" s="336"/>
      <c r="D15" s="337"/>
      <c r="E15" s="337"/>
      <c r="F15" s="337"/>
      <c r="G15" s="337"/>
      <c r="H15" s="337"/>
      <c r="I15" s="337"/>
      <c r="J15" s="337"/>
      <c r="K15" s="338"/>
    </row>
    <row r="16" spans="1:15" x14ac:dyDescent="0.25">
      <c r="C16" s="336"/>
      <c r="D16" s="337"/>
      <c r="E16" s="337"/>
      <c r="F16" s="337"/>
      <c r="G16" s="337"/>
      <c r="H16" s="337"/>
      <c r="I16" s="337"/>
      <c r="J16" s="337"/>
      <c r="K16" s="338"/>
    </row>
    <row r="17" spans="2:13" x14ac:dyDescent="0.25">
      <c r="C17" s="336"/>
      <c r="D17" s="337"/>
      <c r="E17" s="337"/>
      <c r="F17" s="337"/>
      <c r="G17" s="337"/>
      <c r="H17" s="337"/>
      <c r="I17" s="337"/>
      <c r="J17" s="337"/>
      <c r="K17" s="338"/>
    </row>
    <row r="18" spans="2:13" ht="49.9" customHeight="1" thickBot="1" x14ac:dyDescent="0.3">
      <c r="C18" s="339"/>
      <c r="D18" s="340"/>
      <c r="E18" s="340"/>
      <c r="F18" s="340"/>
      <c r="G18" s="340"/>
      <c r="H18" s="340"/>
      <c r="I18" s="340"/>
      <c r="J18" s="340"/>
      <c r="K18" s="341"/>
    </row>
    <row r="20" spans="2:13" ht="18" thickBot="1" x14ac:dyDescent="0.4">
      <c r="B20" s="92" t="s">
        <v>281</v>
      </c>
      <c r="C20" s="201"/>
      <c r="D20" s="41"/>
      <c r="E20" s="41"/>
      <c r="F20" s="41"/>
      <c r="G20" s="41"/>
      <c r="H20" s="41"/>
      <c r="I20" s="41"/>
      <c r="J20" s="41"/>
      <c r="K20" s="41"/>
      <c r="L20" s="41"/>
      <c r="M20" s="41"/>
    </row>
    <row r="21" spans="2:13" ht="67.5" customHeight="1" thickBot="1" x14ac:dyDescent="0.4">
      <c r="B21" s="41"/>
      <c r="C21" s="41"/>
      <c r="D21" s="41"/>
      <c r="E21" s="41"/>
      <c r="F21" s="41"/>
      <c r="G21" s="41"/>
      <c r="H21" s="41"/>
      <c r="I21" s="113" t="s">
        <v>95</v>
      </c>
      <c r="J21" s="235" t="s">
        <v>96</v>
      </c>
      <c r="K21" s="235" t="s">
        <v>97</v>
      </c>
      <c r="L21" s="235" t="s">
        <v>98</v>
      </c>
      <c r="M21" s="236" t="s">
        <v>99</v>
      </c>
    </row>
    <row r="22" spans="2:13" ht="18" thickBot="1" x14ac:dyDescent="0.4">
      <c r="B22" s="41"/>
      <c r="C22" s="41"/>
      <c r="D22" s="41"/>
      <c r="E22" s="41"/>
      <c r="F22" s="41"/>
      <c r="G22" s="41"/>
      <c r="H22" s="149" t="s">
        <v>86</v>
      </c>
      <c r="I22" s="62">
        <f>SUM(I31:I80)</f>
        <v>0</v>
      </c>
      <c r="J22" s="63">
        <f t="shared" ref="J22:M22" si="0">SUM(J31:J80)</f>
        <v>0</v>
      </c>
      <c r="K22" s="63">
        <f t="shared" si="0"/>
        <v>145.68</v>
      </c>
      <c r="L22" s="63">
        <f t="shared" si="0"/>
        <v>0</v>
      </c>
      <c r="M22" s="64">
        <f t="shared" si="0"/>
        <v>0</v>
      </c>
    </row>
    <row r="23" spans="2:13" ht="15.5" x14ac:dyDescent="0.35">
      <c r="B23" s="41"/>
      <c r="C23" s="41"/>
      <c r="D23" s="41"/>
      <c r="E23" s="41"/>
      <c r="F23" s="41"/>
      <c r="G23" s="41"/>
      <c r="H23" s="41"/>
      <c r="I23" s="41"/>
      <c r="J23" s="41"/>
      <c r="K23" s="41"/>
      <c r="L23" s="41"/>
      <c r="M23" s="41"/>
    </row>
    <row r="24" spans="2:13" ht="16" thickBot="1" x14ac:dyDescent="0.4">
      <c r="B24" s="41"/>
      <c r="C24" s="41"/>
      <c r="D24" s="41"/>
      <c r="E24" s="41"/>
      <c r="F24" s="41"/>
      <c r="G24" s="41"/>
      <c r="H24" s="41"/>
      <c r="I24" s="41"/>
      <c r="J24" s="41"/>
      <c r="K24" s="41"/>
      <c r="L24" s="41"/>
      <c r="M24" s="41"/>
    </row>
    <row r="25" spans="2:13" ht="15.5" x14ac:dyDescent="0.35">
      <c r="B25" s="375" t="s">
        <v>66</v>
      </c>
      <c r="C25" s="353" t="s">
        <v>196</v>
      </c>
      <c r="D25" s="353" t="s">
        <v>197</v>
      </c>
      <c r="E25" s="353" t="s">
        <v>92</v>
      </c>
      <c r="F25" s="353" t="s">
        <v>111</v>
      </c>
      <c r="G25" s="353" t="s">
        <v>94</v>
      </c>
      <c r="H25" s="391" t="s">
        <v>75</v>
      </c>
      <c r="I25" s="390" t="s">
        <v>112</v>
      </c>
      <c r="J25" s="382"/>
      <c r="K25" s="382"/>
      <c r="L25" s="382"/>
      <c r="M25" s="383"/>
    </row>
    <row r="26" spans="2:13" ht="15.5" x14ac:dyDescent="0.25">
      <c r="B26" s="381"/>
      <c r="C26" s="378"/>
      <c r="D26" s="378"/>
      <c r="E26" s="378"/>
      <c r="F26" s="378"/>
      <c r="G26" s="378"/>
      <c r="H26" s="392"/>
      <c r="I26" s="243" t="str">
        <f>'Cenas aprēķins'!E20</f>
        <v>Stunda</v>
      </c>
      <c r="J26" s="205" t="str">
        <f>'Cenas aprēķins'!F20</f>
        <v>Diena</v>
      </c>
      <c r="K26" s="205" t="str">
        <f>'Cenas aprēķins'!G20</f>
        <v>Diennakts</v>
      </c>
      <c r="L26" s="205" t="str">
        <f>'Cenas aprēķins'!H20</f>
        <v>Mēnesis</v>
      </c>
      <c r="M26" s="206" t="str">
        <f>'Cenas aprēķins'!I20</f>
        <v>Reize</v>
      </c>
    </row>
    <row r="27" spans="2:13" ht="15.5" x14ac:dyDescent="0.25">
      <c r="B27" s="381"/>
      <c r="C27" s="378"/>
      <c r="D27" s="378"/>
      <c r="E27" s="378"/>
      <c r="F27" s="378"/>
      <c r="G27" s="378"/>
      <c r="H27" s="392"/>
      <c r="I27" s="243">
        <f>'Cenas aprēķins'!E21</f>
        <v>1</v>
      </c>
      <c r="J27" s="205">
        <f>'Cenas aprēķins'!F21</f>
        <v>0</v>
      </c>
      <c r="K27" s="205">
        <f>'Cenas aprēķins'!G21</f>
        <v>24</v>
      </c>
      <c r="L27" s="205">
        <f>'Cenas aprēķins'!H21</f>
        <v>167</v>
      </c>
      <c r="M27" s="206">
        <f>'Cenas aprēķins'!I21</f>
        <v>0</v>
      </c>
    </row>
    <row r="28" spans="2:13" ht="16" thickBot="1" x14ac:dyDescent="0.3">
      <c r="B28" s="159">
        <v>1</v>
      </c>
      <c r="C28" s="160">
        <v>2</v>
      </c>
      <c r="D28" s="160">
        <v>3</v>
      </c>
      <c r="E28" s="160">
        <v>4</v>
      </c>
      <c r="F28" s="160">
        <v>5</v>
      </c>
      <c r="G28" s="160">
        <v>6</v>
      </c>
      <c r="H28" s="244">
        <v>7</v>
      </c>
      <c r="I28" s="207">
        <v>8</v>
      </c>
      <c r="J28" s="208">
        <v>9</v>
      </c>
      <c r="K28" s="208">
        <v>10</v>
      </c>
      <c r="L28" s="208">
        <v>11</v>
      </c>
      <c r="M28" s="209">
        <v>12</v>
      </c>
    </row>
    <row r="29" spans="2:13" s="248" customFormat="1" ht="31" outlineLevel="1" x14ac:dyDescent="0.35">
      <c r="B29" s="245">
        <v>0</v>
      </c>
      <c r="C29" s="246" t="s">
        <v>201</v>
      </c>
      <c r="D29" s="247" t="s">
        <v>199</v>
      </c>
      <c r="E29" s="246" t="s">
        <v>202</v>
      </c>
      <c r="F29" s="305">
        <v>10</v>
      </c>
      <c r="G29" s="246">
        <v>4</v>
      </c>
      <c r="H29" s="65">
        <f>F29*G29</f>
        <v>40</v>
      </c>
      <c r="I29" s="66" t="str">
        <f>IF('Cenas aprēķins'!$E$22="Jā",IFERROR(ROUND(IF($D29="Par reizi",$F29,$H29/$L$27*I$27),2),""),"")</f>
        <v/>
      </c>
      <c r="J29" s="65" t="str">
        <f>IF('Cenas aprēķins'!$F$22="Jā",IFERROR(ROUND(IF($D29="Par reizi",$F29,$H29/$L$27*J$27),2),""),"")</f>
        <v/>
      </c>
      <c r="K29" s="65">
        <f>IF('Cenas aprēķins'!$G$22="Jā",IFERROR(ROUND(IF($D29="Par reizi",$F29,$H29/$L$27*K$27),2),""),"")</f>
        <v>10</v>
      </c>
      <c r="L29" s="65" t="str">
        <f>IF('Cenas aprēķins'!$H$22="Jā",H29,"")</f>
        <v/>
      </c>
      <c r="M29" s="67" t="str">
        <f>IF('Cenas aprēķins'!$I$22="Jā",IFERROR(ROUND(IF($D29="Par reizi",$F29,$H29/$L$27*M$27),2),""),"")</f>
        <v/>
      </c>
    </row>
    <row r="30" spans="2:13" s="248" customFormat="1" ht="31" outlineLevel="1" x14ac:dyDescent="0.35">
      <c r="B30" s="245">
        <v>0</v>
      </c>
      <c r="C30" s="246" t="s">
        <v>233</v>
      </c>
      <c r="D30" s="247" t="s">
        <v>200</v>
      </c>
      <c r="E30" s="246" t="s">
        <v>232</v>
      </c>
      <c r="F30" s="305">
        <v>200</v>
      </c>
      <c r="G30" s="246">
        <v>1</v>
      </c>
      <c r="H30" s="65">
        <f>F30*G30</f>
        <v>200</v>
      </c>
      <c r="I30" s="66" t="str">
        <f>IF('Cenas aprēķins'!$E$22="Jā",IFERROR(ROUND(IF($D30="Par reizi",$F30,$H30/$L$27*I$27),2),""),"")</f>
        <v/>
      </c>
      <c r="J30" s="65" t="str">
        <f>IF('Cenas aprēķins'!$F$22="Jā",IFERROR(ROUND(IF($D30="Par reizi",$F30,$H30/$L$27*J$27),2),""),"")</f>
        <v/>
      </c>
      <c r="K30" s="65">
        <f>IF('Cenas aprēķins'!$G$22="Jā",IFERROR(ROUND(IF($D30="Par reizi",$F30,$H30/$L$27*K$27),2),""),"")</f>
        <v>28.74</v>
      </c>
      <c r="L30" s="65" t="str">
        <f>IF('Cenas aprēķins'!$H$22="Jā",H30,"")</f>
        <v/>
      </c>
      <c r="M30" s="67" t="str">
        <f>IF('Cenas aprēķins'!$I$22="Jā",IFERROR(ROUND(IF($D30="Par reizi",$F30,$H30/$L$27*M$27),2),""),"")</f>
        <v/>
      </c>
    </row>
    <row r="31" spans="2:13" ht="15.5" outlineLevel="1" x14ac:dyDescent="0.35">
      <c r="B31" s="110">
        <v>1</v>
      </c>
      <c r="C31" s="184" t="s">
        <v>324</v>
      </c>
      <c r="D31" s="186" t="s">
        <v>199</v>
      </c>
      <c r="E31" s="184" t="s">
        <v>202</v>
      </c>
      <c r="F31" s="306">
        <v>73.680000000000007</v>
      </c>
      <c r="G31" s="184">
        <v>1</v>
      </c>
      <c r="H31" s="57">
        <f>F31*G31</f>
        <v>73.680000000000007</v>
      </c>
      <c r="I31" s="30" t="str">
        <f>IF('Cenas aprēķins'!$E$22="Jā",IFERROR(ROUND(IF($D31="Par reizi",$F31,$H31/$L$27*I$27),2),""),"")</f>
        <v/>
      </c>
      <c r="J31" s="31" t="str">
        <f>IF('Cenas aprēķins'!$F$22="Jā",IFERROR(ROUND(IF($D31="Par reizi",$F31,$H31/$L$27*J$27),2),""),"")</f>
        <v/>
      </c>
      <c r="K31" s="31">
        <f>IF('Cenas aprēķins'!$G$22="Jā",IFERROR(ROUND(IF($D31="Par reizi",$F31,$H31/$L$27*K$27),2),""),"")</f>
        <v>73.680000000000007</v>
      </c>
      <c r="L31" s="31" t="str">
        <f>IF('Cenas aprēķins'!$H$22="Jā",H31,"")</f>
        <v/>
      </c>
      <c r="M31" s="32" t="str">
        <f>IF('Cenas aprēķins'!$I$22="Jā",IFERROR(ROUND(IF($D31="Par reizi",$F31,$H31/$L$27*M$27),2),""),"")</f>
        <v/>
      </c>
    </row>
    <row r="32" spans="2:13" ht="15.5" outlineLevel="1" x14ac:dyDescent="0.35">
      <c r="B32" s="110">
        <v>2</v>
      </c>
      <c r="C32" s="184" t="s">
        <v>325</v>
      </c>
      <c r="D32" s="186" t="s">
        <v>199</v>
      </c>
      <c r="E32" s="184" t="s">
        <v>323</v>
      </c>
      <c r="F32" s="306">
        <v>72</v>
      </c>
      <c r="G32" s="184">
        <v>1</v>
      </c>
      <c r="H32" s="57">
        <f t="shared" ref="H32:H80" si="1">F32*G32</f>
        <v>72</v>
      </c>
      <c r="I32" s="30" t="str">
        <f>IF('Cenas aprēķins'!$E$22="Jā",IFERROR(ROUND(IF($D32="Par reizi",$F32,$H32/$L$27*I$27),2),""),"")</f>
        <v/>
      </c>
      <c r="J32" s="31" t="str">
        <f>IF('Cenas aprēķins'!$F$22="Jā",IFERROR(ROUND(IF($D32="Par reizi",$F32,$H32/$L$27*J$27),2),""),"")</f>
        <v/>
      </c>
      <c r="K32" s="31">
        <f>IF('Cenas aprēķins'!$G$22="Jā",IFERROR(ROUND(IF($D32="Par reizi",$F32,$H32/$L$27*K$27),2),""),"")</f>
        <v>72</v>
      </c>
      <c r="L32" s="31" t="str">
        <f>IF('Cenas aprēķins'!$H$22="Jā",H32,"")</f>
        <v/>
      </c>
      <c r="M32" s="32" t="str">
        <f>IF('Cenas aprēķins'!$I$22="Jā",IFERROR(ROUND(IF($D32="Par reizi",$F32,$H32/$L$27*M$27),2),""),"")</f>
        <v/>
      </c>
    </row>
    <row r="33" spans="2:13" ht="15.5" outlineLevel="1" x14ac:dyDescent="0.35">
      <c r="B33" s="110">
        <v>3</v>
      </c>
      <c r="C33" s="184"/>
      <c r="D33" s="186"/>
      <c r="E33" s="184"/>
      <c r="F33" s="306"/>
      <c r="G33" s="184"/>
      <c r="H33" s="57">
        <f t="shared" si="1"/>
        <v>0</v>
      </c>
      <c r="I33" s="30" t="str">
        <f>IF('Cenas aprēķins'!$E$22="Jā",IFERROR(ROUND(IF($D33="Par reizi",$F33,$H33/$L$27*I$27),2),""),"")</f>
        <v/>
      </c>
      <c r="J33" s="31" t="str">
        <f>IF('Cenas aprēķins'!$F$22="Jā",IFERROR(ROUND(IF($D33="Par reizi",$F33,$H33/$L$27*J$27),2),""),"")</f>
        <v/>
      </c>
      <c r="K33" s="31">
        <f>IF('Cenas aprēķins'!$G$22="Jā",IFERROR(ROUND(IF($D33="Par reizi",$F33,$H33/$L$27*K$27),2),""),"")</f>
        <v>0</v>
      </c>
      <c r="L33" s="31" t="str">
        <f>IF('Cenas aprēķins'!$H$22="Jā",H33,"")</f>
        <v/>
      </c>
      <c r="M33" s="32" t="str">
        <f>IF('Cenas aprēķins'!$I$22="Jā",IFERROR(ROUND(IF($D33="Par reizi",$F33,$H33/$L$27*M$27),2),""),"")</f>
        <v/>
      </c>
    </row>
    <row r="34" spans="2:13" ht="15.5" outlineLevel="1" x14ac:dyDescent="0.35">
      <c r="B34" s="110">
        <v>4</v>
      </c>
      <c r="C34" s="184"/>
      <c r="D34" s="186"/>
      <c r="E34" s="184"/>
      <c r="F34" s="306"/>
      <c r="G34" s="184"/>
      <c r="H34" s="57">
        <f t="shared" si="1"/>
        <v>0</v>
      </c>
      <c r="I34" s="30" t="str">
        <f>IF('Cenas aprēķins'!$E$22="Jā",IFERROR(ROUND(IF($D34="Par reizi",$F34,$H34/$L$27*I$27),2),""),"")</f>
        <v/>
      </c>
      <c r="J34" s="31" t="str">
        <f>IF('Cenas aprēķins'!$F$22="Jā",IFERROR(ROUND(IF($D34="Par reizi",$F34,$H34/$L$27*J$27),2),""),"")</f>
        <v/>
      </c>
      <c r="K34" s="31">
        <f>IF('Cenas aprēķins'!$G$22="Jā",IFERROR(ROUND(IF($D34="Par reizi",$F34,$H34/$L$27*K$27),2),""),"")</f>
        <v>0</v>
      </c>
      <c r="L34" s="31" t="str">
        <f>IF('Cenas aprēķins'!$H$22="Jā",H34,"")</f>
        <v/>
      </c>
      <c r="M34" s="32" t="str">
        <f>IF('Cenas aprēķins'!$I$22="Jā",IFERROR(ROUND(IF($D34="Par reizi",$F34,$H34/$L$27*M$27),2),""),"")</f>
        <v/>
      </c>
    </row>
    <row r="35" spans="2:13" ht="15.5" outlineLevel="1" x14ac:dyDescent="0.35">
      <c r="B35" s="110">
        <v>5</v>
      </c>
      <c r="C35" s="184"/>
      <c r="D35" s="186"/>
      <c r="E35" s="184"/>
      <c r="F35" s="306"/>
      <c r="G35" s="184"/>
      <c r="H35" s="57">
        <f t="shared" si="1"/>
        <v>0</v>
      </c>
      <c r="I35" s="30" t="str">
        <f>IF('Cenas aprēķins'!$E$22="Jā",IFERROR(ROUND(IF($D35="Par reizi",$F35,$H35/$L$27*I$27),2),""),"")</f>
        <v/>
      </c>
      <c r="J35" s="31" t="str">
        <f>IF('Cenas aprēķins'!$F$22="Jā",IFERROR(ROUND(IF($D35="Par reizi",$F35,$H35/$L$27*J$27),2),""),"")</f>
        <v/>
      </c>
      <c r="K35" s="31">
        <f>IF('Cenas aprēķins'!$G$22="Jā",IFERROR(ROUND(IF($D35="Par reizi",$F35,$H35/$L$27*K$27),2),""),"")</f>
        <v>0</v>
      </c>
      <c r="L35" s="31" t="str">
        <f>IF('Cenas aprēķins'!$H$22="Jā",H35,"")</f>
        <v/>
      </c>
      <c r="M35" s="32" t="str">
        <f>IF('Cenas aprēķins'!$I$22="Jā",IFERROR(ROUND(IF($D35="Par reizi",$F35,$H35/$L$27*M$27),2),""),"")</f>
        <v/>
      </c>
    </row>
    <row r="36" spans="2:13" ht="15.5" outlineLevel="1" x14ac:dyDescent="0.35">
      <c r="B36" s="110">
        <v>6</v>
      </c>
      <c r="C36" s="184"/>
      <c r="D36" s="186"/>
      <c r="E36" s="184"/>
      <c r="F36" s="306"/>
      <c r="G36" s="184"/>
      <c r="H36" s="57">
        <f t="shared" si="1"/>
        <v>0</v>
      </c>
      <c r="I36" s="30" t="str">
        <f>IF('Cenas aprēķins'!$E$22="Jā",IFERROR(ROUND(IF($D36="Par reizi",$F36,$H36/$L$27*I$27),2),""),"")</f>
        <v/>
      </c>
      <c r="J36" s="31" t="str">
        <f>IF('Cenas aprēķins'!$F$22="Jā",IFERROR(ROUND(IF($D36="Par reizi",$F36,$H36/$L$27*J$27),2),""),"")</f>
        <v/>
      </c>
      <c r="K36" s="31">
        <f>IF('Cenas aprēķins'!$G$22="Jā",IFERROR(ROUND(IF($D36="Par reizi",$F36,$H36/$L$27*K$27),2),""),"")</f>
        <v>0</v>
      </c>
      <c r="L36" s="31" t="str">
        <f>IF('Cenas aprēķins'!$H$22="Jā",H36,"")</f>
        <v/>
      </c>
      <c r="M36" s="32" t="str">
        <f>IF('Cenas aprēķins'!$I$22="Jā",IFERROR(ROUND(IF($D36="Par reizi",$F36,$H36/$L$27*M$27),2),""),"")</f>
        <v/>
      </c>
    </row>
    <row r="37" spans="2:13" ht="15.5" outlineLevel="1" x14ac:dyDescent="0.35">
      <c r="B37" s="110">
        <v>7</v>
      </c>
      <c r="C37" s="184"/>
      <c r="D37" s="186"/>
      <c r="E37" s="184"/>
      <c r="F37" s="306"/>
      <c r="G37" s="184"/>
      <c r="H37" s="57">
        <f t="shared" si="1"/>
        <v>0</v>
      </c>
      <c r="I37" s="30" t="str">
        <f>IF('Cenas aprēķins'!$E$22="Jā",IFERROR(ROUND(IF($D37="Par reizi",$F37,$H37/$L$27*I$27),2),""),"")</f>
        <v/>
      </c>
      <c r="J37" s="31" t="str">
        <f>IF('Cenas aprēķins'!$F$22="Jā",IFERROR(ROUND(IF($D37="Par reizi",$F37,$H37/$L$27*J$27),2),""),"")</f>
        <v/>
      </c>
      <c r="K37" s="31">
        <f>IF('Cenas aprēķins'!$G$22="Jā",IFERROR(ROUND(IF($D37="Par reizi",$F37,$H37/$L$27*K$27),2),""),"")</f>
        <v>0</v>
      </c>
      <c r="L37" s="31" t="str">
        <f>IF('Cenas aprēķins'!$H$22="Jā",H37,"")</f>
        <v/>
      </c>
      <c r="M37" s="32" t="str">
        <f>IF('Cenas aprēķins'!$I$22="Jā",IFERROR(ROUND(IF($D37="Par reizi",$F37,$H37/$L$27*M$27),2),""),"")</f>
        <v/>
      </c>
    </row>
    <row r="38" spans="2:13" ht="15.5" outlineLevel="1" x14ac:dyDescent="0.35">
      <c r="B38" s="110">
        <v>8</v>
      </c>
      <c r="C38" s="184"/>
      <c r="D38" s="186"/>
      <c r="E38" s="184"/>
      <c r="F38" s="306"/>
      <c r="G38" s="184"/>
      <c r="H38" s="57">
        <f t="shared" si="1"/>
        <v>0</v>
      </c>
      <c r="I38" s="30" t="str">
        <f>IF('Cenas aprēķins'!$E$22="Jā",IFERROR(ROUND(IF($D38="Par reizi",$F38,$H38/$L$27*I$27),2),""),"")</f>
        <v/>
      </c>
      <c r="J38" s="31" t="str">
        <f>IF('Cenas aprēķins'!$F$22="Jā",IFERROR(ROUND(IF($D38="Par reizi",$F38,$H38/$L$27*J$27),2),""),"")</f>
        <v/>
      </c>
      <c r="K38" s="31">
        <f>IF('Cenas aprēķins'!$G$22="Jā",IFERROR(ROUND(IF($D38="Par reizi",$F38,$H38/$L$27*K$27),2),""),"")</f>
        <v>0</v>
      </c>
      <c r="L38" s="31" t="str">
        <f>IF('Cenas aprēķins'!$H$22="Jā",H38,"")</f>
        <v/>
      </c>
      <c r="M38" s="32" t="str">
        <f>IF('Cenas aprēķins'!$I$22="Jā",IFERROR(ROUND(IF($D38="Par reizi",$F38,$H38/$L$27*M$27),2),""),"")</f>
        <v/>
      </c>
    </row>
    <row r="39" spans="2:13" ht="15.5" outlineLevel="1" x14ac:dyDescent="0.35">
      <c r="B39" s="110">
        <v>9</v>
      </c>
      <c r="C39" s="184"/>
      <c r="D39" s="186"/>
      <c r="E39" s="184"/>
      <c r="F39" s="306"/>
      <c r="G39" s="184"/>
      <c r="H39" s="57">
        <f t="shared" si="1"/>
        <v>0</v>
      </c>
      <c r="I39" s="30" t="str">
        <f>IF('Cenas aprēķins'!$E$22="Jā",IFERROR(ROUND(IF($D39="Par reizi",$F39,$H39/$L$27*I$27),2),""),"")</f>
        <v/>
      </c>
      <c r="J39" s="31" t="str">
        <f>IF('Cenas aprēķins'!$F$22="Jā",IFERROR(ROUND(IF($D39="Par reizi",$F39,$H39/$L$27*J$27),2),""),"")</f>
        <v/>
      </c>
      <c r="K39" s="31">
        <f>IF('Cenas aprēķins'!$G$22="Jā",IFERROR(ROUND(IF($D39="Par reizi",$F39,$H39/$L$27*K$27),2),""),"")</f>
        <v>0</v>
      </c>
      <c r="L39" s="31" t="str">
        <f>IF('Cenas aprēķins'!$H$22="Jā",H39,"")</f>
        <v/>
      </c>
      <c r="M39" s="32" t="str">
        <f>IF('Cenas aprēķins'!$I$22="Jā",IFERROR(ROUND(IF($D39="Par reizi",$F39,$H39/$L$27*M$27),2),""),"")</f>
        <v/>
      </c>
    </row>
    <row r="40" spans="2:13" ht="15.5" outlineLevel="1" x14ac:dyDescent="0.35">
      <c r="B40" s="110">
        <v>10</v>
      </c>
      <c r="C40" s="184"/>
      <c r="D40" s="186"/>
      <c r="E40" s="184"/>
      <c r="F40" s="306"/>
      <c r="G40" s="184"/>
      <c r="H40" s="57">
        <f t="shared" si="1"/>
        <v>0</v>
      </c>
      <c r="I40" s="30" t="str">
        <f>IF('Cenas aprēķins'!$E$22="Jā",IFERROR(ROUND(IF($D40="Par reizi",$F40,$H40/$L$27*I$27),2),""),"")</f>
        <v/>
      </c>
      <c r="J40" s="31" t="str">
        <f>IF('Cenas aprēķins'!$F$22="Jā",IFERROR(ROUND(IF($D40="Par reizi",$F40,$H40/$L$27*J$27),2),""),"")</f>
        <v/>
      </c>
      <c r="K40" s="31">
        <f>IF('Cenas aprēķins'!$G$22="Jā",IFERROR(ROUND(IF($D40="Par reizi",$F40,$H40/$L$27*K$27),2),""),"")</f>
        <v>0</v>
      </c>
      <c r="L40" s="31" t="str">
        <f>IF('Cenas aprēķins'!$H$22="Jā",H40,"")</f>
        <v/>
      </c>
      <c r="M40" s="32" t="str">
        <f>IF('Cenas aprēķins'!$I$22="Jā",IFERROR(ROUND(IF($D40="Par reizi",$F40,$H40/$L$27*M$27),2),""),"")</f>
        <v/>
      </c>
    </row>
    <row r="41" spans="2:13" ht="15.5" outlineLevel="2" x14ac:dyDescent="0.35">
      <c r="B41" s="110">
        <v>11</v>
      </c>
      <c r="C41" s="184"/>
      <c r="D41" s="186"/>
      <c r="E41" s="184"/>
      <c r="F41" s="306"/>
      <c r="G41" s="184"/>
      <c r="H41" s="57">
        <f t="shared" si="1"/>
        <v>0</v>
      </c>
      <c r="I41" s="30" t="str">
        <f>IF('Cenas aprēķins'!$E$22="Jā",IFERROR(ROUND(IF($D41="Par reizi",$F41,$H41/$L$27*I$27),2),""),"")</f>
        <v/>
      </c>
      <c r="J41" s="31" t="str">
        <f>IF('Cenas aprēķins'!$F$22="Jā",IFERROR(ROUND(IF($D41="Par reizi",$F41,$H41/$L$27*J$27),2),""),"")</f>
        <v/>
      </c>
      <c r="K41" s="31">
        <f>IF('Cenas aprēķins'!$G$22="Jā",IFERROR(ROUND(IF($D41="Par reizi",$F41,$H41/$L$27*K$27),2),""),"")</f>
        <v>0</v>
      </c>
      <c r="L41" s="31" t="str">
        <f>IF('Cenas aprēķins'!$H$22="Jā",H41,"")</f>
        <v/>
      </c>
      <c r="M41" s="32" t="str">
        <f>IF('Cenas aprēķins'!$I$22="Jā",IFERROR(ROUND(IF($D41="Par reizi",$F41,$H41/$L$27*M$27),2),""),"")</f>
        <v/>
      </c>
    </row>
    <row r="42" spans="2:13" ht="15.5" outlineLevel="2" x14ac:dyDescent="0.35">
      <c r="B42" s="110">
        <v>12</v>
      </c>
      <c r="C42" s="184"/>
      <c r="D42" s="186"/>
      <c r="E42" s="184"/>
      <c r="F42" s="306"/>
      <c r="G42" s="184"/>
      <c r="H42" s="57">
        <f t="shared" si="1"/>
        <v>0</v>
      </c>
      <c r="I42" s="30" t="str">
        <f>IF('Cenas aprēķins'!$E$22="Jā",IFERROR(ROUND(IF($D42="Par reizi",$F42,$H42/$L$27*I$27),2),""),"")</f>
        <v/>
      </c>
      <c r="J42" s="31" t="str">
        <f>IF('Cenas aprēķins'!$F$22="Jā",IFERROR(ROUND(IF($D42="Par reizi",$F42,$H42/$L$27*J$27),2),""),"")</f>
        <v/>
      </c>
      <c r="K42" s="31">
        <f>IF('Cenas aprēķins'!$G$22="Jā",IFERROR(ROUND(IF($D42="Par reizi",$F42,$H42/$L$27*K$27),2),""),"")</f>
        <v>0</v>
      </c>
      <c r="L42" s="31" t="str">
        <f>IF('Cenas aprēķins'!$H$22="Jā",H42,"")</f>
        <v/>
      </c>
      <c r="M42" s="32" t="str">
        <f>IF('Cenas aprēķins'!$I$22="Jā",IFERROR(ROUND(IF($D42="Par reizi",$F42,$H42/$L$27*M$27),2),""),"")</f>
        <v/>
      </c>
    </row>
    <row r="43" spans="2:13" ht="15.5" outlineLevel="2" x14ac:dyDescent="0.35">
      <c r="B43" s="110">
        <v>13</v>
      </c>
      <c r="C43" s="184"/>
      <c r="D43" s="186"/>
      <c r="E43" s="184"/>
      <c r="F43" s="306"/>
      <c r="G43" s="184"/>
      <c r="H43" s="57">
        <f t="shared" si="1"/>
        <v>0</v>
      </c>
      <c r="I43" s="30" t="str">
        <f>IF('Cenas aprēķins'!$E$22="Jā",IFERROR(ROUND(IF($D43="Par reizi",$F43,$H43/$L$27*I$27),2),""),"")</f>
        <v/>
      </c>
      <c r="J43" s="31" t="str">
        <f>IF('Cenas aprēķins'!$F$22="Jā",IFERROR(ROUND(IF($D43="Par reizi",$F43,$H43/$L$27*J$27),2),""),"")</f>
        <v/>
      </c>
      <c r="K43" s="31">
        <f>IF('Cenas aprēķins'!$G$22="Jā",IFERROR(ROUND(IF($D43="Par reizi",$F43,$H43/$L$27*K$27),2),""),"")</f>
        <v>0</v>
      </c>
      <c r="L43" s="31" t="str">
        <f>IF('Cenas aprēķins'!$H$22="Jā",H43,"")</f>
        <v/>
      </c>
      <c r="M43" s="32" t="str">
        <f>IF('Cenas aprēķins'!$I$22="Jā",IFERROR(ROUND(IF($D43="Par reizi",$F43,$H43/$L$27*M$27),2),""),"")</f>
        <v/>
      </c>
    </row>
    <row r="44" spans="2:13" ht="15.5" outlineLevel="2" x14ac:dyDescent="0.35">
      <c r="B44" s="110">
        <v>14</v>
      </c>
      <c r="C44" s="184"/>
      <c r="D44" s="186"/>
      <c r="E44" s="184"/>
      <c r="F44" s="306"/>
      <c r="G44" s="184"/>
      <c r="H44" s="57">
        <f t="shared" si="1"/>
        <v>0</v>
      </c>
      <c r="I44" s="30" t="str">
        <f>IF('Cenas aprēķins'!$E$22="Jā",IFERROR(ROUND(IF($D44="Par reizi",$F44,$H44/$L$27*I$27),2),""),"")</f>
        <v/>
      </c>
      <c r="J44" s="31" t="str">
        <f>IF('Cenas aprēķins'!$F$22="Jā",IFERROR(ROUND(IF($D44="Par reizi",$F44,$H44/$L$27*J$27),2),""),"")</f>
        <v/>
      </c>
      <c r="K44" s="31">
        <f>IF('Cenas aprēķins'!$G$22="Jā",IFERROR(ROUND(IF($D44="Par reizi",$F44,$H44/$L$27*K$27),2),""),"")</f>
        <v>0</v>
      </c>
      <c r="L44" s="31" t="str">
        <f>IF('Cenas aprēķins'!$H$22="Jā",H44,"")</f>
        <v/>
      </c>
      <c r="M44" s="32" t="str">
        <f>IF('Cenas aprēķins'!$I$22="Jā",IFERROR(ROUND(IF($D44="Par reizi",$F44,$H44/$L$27*M$27),2),""),"")</f>
        <v/>
      </c>
    </row>
    <row r="45" spans="2:13" ht="15.5" outlineLevel="2" x14ac:dyDescent="0.35">
      <c r="B45" s="110">
        <v>15</v>
      </c>
      <c r="C45" s="184"/>
      <c r="D45" s="186"/>
      <c r="E45" s="184"/>
      <c r="F45" s="306"/>
      <c r="G45" s="184"/>
      <c r="H45" s="57">
        <f t="shared" si="1"/>
        <v>0</v>
      </c>
      <c r="I45" s="30" t="str">
        <f>IF('Cenas aprēķins'!$E$22="Jā",IFERROR(ROUND(IF($D45="Par reizi",$F45,$H45/$L$27*I$27),2),""),"")</f>
        <v/>
      </c>
      <c r="J45" s="31" t="str">
        <f>IF('Cenas aprēķins'!$F$22="Jā",IFERROR(ROUND(IF($D45="Par reizi",$F45,$H45/$L$27*J$27),2),""),"")</f>
        <v/>
      </c>
      <c r="K45" s="31">
        <f>IF('Cenas aprēķins'!$G$22="Jā",IFERROR(ROUND(IF($D45="Par reizi",$F45,$H45/$L$27*K$27),2),""),"")</f>
        <v>0</v>
      </c>
      <c r="L45" s="31" t="str">
        <f>IF('Cenas aprēķins'!$H$22="Jā",H45,"")</f>
        <v/>
      </c>
      <c r="M45" s="32" t="str">
        <f>IF('Cenas aprēķins'!$I$22="Jā",IFERROR(ROUND(IF($D45="Par reizi",$F45,$H45/$L$27*M$27),2),""),"")</f>
        <v/>
      </c>
    </row>
    <row r="46" spans="2:13" ht="15.5" outlineLevel="2" x14ac:dyDescent="0.35">
      <c r="B46" s="110">
        <v>16</v>
      </c>
      <c r="C46" s="184"/>
      <c r="D46" s="186"/>
      <c r="E46" s="184"/>
      <c r="F46" s="306"/>
      <c r="G46" s="184"/>
      <c r="H46" s="57">
        <f t="shared" si="1"/>
        <v>0</v>
      </c>
      <c r="I46" s="30" t="str">
        <f>IF('Cenas aprēķins'!$E$22="Jā",IFERROR(ROUND(IF($D46="Par reizi",$F46,$H46/$L$27*I$27),2),""),"")</f>
        <v/>
      </c>
      <c r="J46" s="31" t="str">
        <f>IF('Cenas aprēķins'!$F$22="Jā",IFERROR(ROUND(IF($D46="Par reizi",$F46,$H46/$L$27*J$27),2),""),"")</f>
        <v/>
      </c>
      <c r="K46" s="31">
        <f>IF('Cenas aprēķins'!$G$22="Jā",IFERROR(ROUND(IF($D46="Par reizi",$F46,$H46/$L$27*K$27),2),""),"")</f>
        <v>0</v>
      </c>
      <c r="L46" s="31" t="str">
        <f>IF('Cenas aprēķins'!$H$22="Jā",H46,"")</f>
        <v/>
      </c>
      <c r="M46" s="32" t="str">
        <f>IF('Cenas aprēķins'!$I$22="Jā",IFERROR(ROUND(IF($D46="Par reizi",$F46,$H46/$L$27*M$27),2),""),"")</f>
        <v/>
      </c>
    </row>
    <row r="47" spans="2:13" ht="15.5" outlineLevel="2" x14ac:dyDescent="0.35">
      <c r="B47" s="110">
        <v>17</v>
      </c>
      <c r="C47" s="184"/>
      <c r="D47" s="186"/>
      <c r="E47" s="184"/>
      <c r="F47" s="306"/>
      <c r="G47" s="184"/>
      <c r="H47" s="57">
        <f t="shared" si="1"/>
        <v>0</v>
      </c>
      <c r="I47" s="30" t="str">
        <f>IF('Cenas aprēķins'!$E$22="Jā",IFERROR(ROUND(IF($D47="Par reizi",$F47,$H47/$L$27*I$27),2),""),"")</f>
        <v/>
      </c>
      <c r="J47" s="31" t="str">
        <f>IF('Cenas aprēķins'!$F$22="Jā",IFERROR(ROUND(IF($D47="Par reizi",$F47,$H47/$L$27*J$27),2),""),"")</f>
        <v/>
      </c>
      <c r="K47" s="31">
        <f>IF('Cenas aprēķins'!$G$22="Jā",IFERROR(ROUND(IF($D47="Par reizi",$F47,$H47/$L$27*K$27),2),""),"")</f>
        <v>0</v>
      </c>
      <c r="L47" s="31" t="str">
        <f>IF('Cenas aprēķins'!$H$22="Jā",H47,"")</f>
        <v/>
      </c>
      <c r="M47" s="32" t="str">
        <f>IF('Cenas aprēķins'!$I$22="Jā",IFERROR(ROUND(IF($D47="Par reizi",$F47,$H47/$L$27*M$27),2),""),"")</f>
        <v/>
      </c>
    </row>
    <row r="48" spans="2:13" ht="15.5" outlineLevel="2" x14ac:dyDescent="0.35">
      <c r="B48" s="110">
        <v>18</v>
      </c>
      <c r="C48" s="184"/>
      <c r="D48" s="186"/>
      <c r="E48" s="184"/>
      <c r="F48" s="306"/>
      <c r="G48" s="184"/>
      <c r="H48" s="57">
        <f t="shared" si="1"/>
        <v>0</v>
      </c>
      <c r="I48" s="30" t="str">
        <f>IF('Cenas aprēķins'!$E$22="Jā",IFERROR(ROUND(IF($D48="Par reizi",$F48,$H48/$L$27*I$27),2),""),"")</f>
        <v/>
      </c>
      <c r="J48" s="31" t="str">
        <f>IF('Cenas aprēķins'!$F$22="Jā",IFERROR(ROUND(IF($D48="Par reizi",$F48,$H48/$L$27*J$27),2),""),"")</f>
        <v/>
      </c>
      <c r="K48" s="31">
        <f>IF('Cenas aprēķins'!$G$22="Jā",IFERROR(ROUND(IF($D48="Par reizi",$F48,$H48/$L$27*K$27),2),""),"")</f>
        <v>0</v>
      </c>
      <c r="L48" s="31" t="str">
        <f>IF('Cenas aprēķins'!$H$22="Jā",H48,"")</f>
        <v/>
      </c>
      <c r="M48" s="32" t="str">
        <f>IF('Cenas aprēķins'!$I$22="Jā",IFERROR(ROUND(IF($D48="Par reizi",$F48,$H48/$L$27*M$27),2),""),"")</f>
        <v/>
      </c>
    </row>
    <row r="49" spans="2:13" ht="15.5" outlineLevel="2" x14ac:dyDescent="0.35">
      <c r="B49" s="110">
        <v>19</v>
      </c>
      <c r="C49" s="184"/>
      <c r="D49" s="186"/>
      <c r="E49" s="184"/>
      <c r="F49" s="306"/>
      <c r="G49" s="184"/>
      <c r="H49" s="57">
        <f t="shared" si="1"/>
        <v>0</v>
      </c>
      <c r="I49" s="30" t="str">
        <f>IF('Cenas aprēķins'!$E$22="Jā",IFERROR(ROUND(IF($D49="Par reizi",$F49,$H49/$L$27*I$27),2),""),"")</f>
        <v/>
      </c>
      <c r="J49" s="31" t="str">
        <f>IF('Cenas aprēķins'!$F$22="Jā",IFERROR(ROUND(IF($D49="Par reizi",$F49,$H49/$L$27*J$27),2),""),"")</f>
        <v/>
      </c>
      <c r="K49" s="31">
        <f>IF('Cenas aprēķins'!$G$22="Jā",IFERROR(ROUND(IF($D49="Par reizi",$F49,$H49/$L$27*K$27),2),""),"")</f>
        <v>0</v>
      </c>
      <c r="L49" s="31" t="str">
        <f>IF('Cenas aprēķins'!$H$22="Jā",H49,"")</f>
        <v/>
      </c>
      <c r="M49" s="32" t="str">
        <f>IF('Cenas aprēķins'!$I$22="Jā",IFERROR(ROUND(IF($D49="Par reizi",$F49,$H49/$L$27*M$27),2),""),"")</f>
        <v/>
      </c>
    </row>
    <row r="50" spans="2:13" ht="15.5" outlineLevel="1" x14ac:dyDescent="0.35">
      <c r="B50" s="110">
        <v>20</v>
      </c>
      <c r="C50" s="184"/>
      <c r="D50" s="186"/>
      <c r="E50" s="184"/>
      <c r="F50" s="306"/>
      <c r="G50" s="184"/>
      <c r="H50" s="57">
        <f t="shared" si="1"/>
        <v>0</v>
      </c>
      <c r="I50" s="30" t="str">
        <f>IF('Cenas aprēķins'!$E$22="Jā",IFERROR(ROUND(IF($D50="Par reizi",$F50,$H50/$L$27*I$27),2),""),"")</f>
        <v/>
      </c>
      <c r="J50" s="31" t="str">
        <f>IF('Cenas aprēķins'!$F$22="Jā",IFERROR(ROUND(IF($D50="Par reizi",$F50,$H50/$L$27*J$27),2),""),"")</f>
        <v/>
      </c>
      <c r="K50" s="31">
        <f>IF('Cenas aprēķins'!$G$22="Jā",IFERROR(ROUND(IF($D50="Par reizi",$F50,$H50/$L$27*K$27),2),""),"")</f>
        <v>0</v>
      </c>
      <c r="L50" s="31" t="str">
        <f>IF('Cenas aprēķins'!$H$22="Jā",H50,"")</f>
        <v/>
      </c>
      <c r="M50" s="32" t="str">
        <f>IF('Cenas aprēķins'!$I$22="Jā",IFERROR(ROUND(IF($D50="Par reizi",$F50,$H50/$L$27*M$27),2),""),"")</f>
        <v/>
      </c>
    </row>
    <row r="51" spans="2:13" ht="15.5" outlineLevel="2" x14ac:dyDescent="0.35">
      <c r="B51" s="110">
        <v>21</v>
      </c>
      <c r="C51" s="184"/>
      <c r="D51" s="186"/>
      <c r="E51" s="184"/>
      <c r="F51" s="306"/>
      <c r="G51" s="184"/>
      <c r="H51" s="57">
        <f t="shared" si="1"/>
        <v>0</v>
      </c>
      <c r="I51" s="30" t="str">
        <f>IF('Cenas aprēķins'!$E$22="Jā",IFERROR(ROUND(IF($D51="Par reizi",$F51,$H51/$L$27*I$27),2),""),"")</f>
        <v/>
      </c>
      <c r="J51" s="31" t="str">
        <f>IF('Cenas aprēķins'!$F$22="Jā",IFERROR(ROUND(IF($D51="Par reizi",$F51,$H51/$L$27*J$27),2),""),"")</f>
        <v/>
      </c>
      <c r="K51" s="31">
        <f>IF('Cenas aprēķins'!$G$22="Jā",IFERROR(ROUND(IF($D51="Par reizi",$F51,$H51/$L$27*K$27),2),""),"")</f>
        <v>0</v>
      </c>
      <c r="L51" s="31" t="str">
        <f>IF('Cenas aprēķins'!$H$22="Jā",H51,"")</f>
        <v/>
      </c>
      <c r="M51" s="32" t="str">
        <f>IF('Cenas aprēķins'!$I$22="Jā",IFERROR(ROUND(IF($D51="Par reizi",$F51,$H51/$L$27*M$27),2),""),"")</f>
        <v/>
      </c>
    </row>
    <row r="52" spans="2:13" ht="15.5" outlineLevel="2" x14ac:dyDescent="0.35">
      <c r="B52" s="110">
        <v>22</v>
      </c>
      <c r="C52" s="184"/>
      <c r="D52" s="186"/>
      <c r="E52" s="184"/>
      <c r="F52" s="306"/>
      <c r="G52" s="184"/>
      <c r="H52" s="57">
        <f t="shared" si="1"/>
        <v>0</v>
      </c>
      <c r="I52" s="30" t="str">
        <f>IF('Cenas aprēķins'!$E$22="Jā",IFERROR(ROUND(IF($D52="Par reizi",$F52,$H52/$L$27*I$27),2),""),"")</f>
        <v/>
      </c>
      <c r="J52" s="31" t="str">
        <f>IF('Cenas aprēķins'!$F$22="Jā",IFERROR(ROUND(IF($D52="Par reizi",$F52,$H52/$L$27*J$27),2),""),"")</f>
        <v/>
      </c>
      <c r="K52" s="31">
        <f>IF('Cenas aprēķins'!$G$22="Jā",IFERROR(ROUND(IF($D52="Par reizi",$F52,$H52/$L$27*K$27),2),""),"")</f>
        <v>0</v>
      </c>
      <c r="L52" s="31" t="str">
        <f>IF('Cenas aprēķins'!$H$22="Jā",H52,"")</f>
        <v/>
      </c>
      <c r="M52" s="32" t="str">
        <f>IF('Cenas aprēķins'!$I$22="Jā",IFERROR(ROUND(IF($D52="Par reizi",$F52,$H52/$L$27*M$27),2),""),"")</f>
        <v/>
      </c>
    </row>
    <row r="53" spans="2:13" ht="15.5" outlineLevel="2" x14ac:dyDescent="0.35">
      <c r="B53" s="110">
        <v>23</v>
      </c>
      <c r="C53" s="184"/>
      <c r="D53" s="186"/>
      <c r="E53" s="184"/>
      <c r="F53" s="306"/>
      <c r="G53" s="184"/>
      <c r="H53" s="57">
        <f t="shared" si="1"/>
        <v>0</v>
      </c>
      <c r="I53" s="30" t="str">
        <f>IF('Cenas aprēķins'!$E$22="Jā",IFERROR(ROUND(IF($D53="Par reizi",$F53,$H53/$L$27*I$27),2),""),"")</f>
        <v/>
      </c>
      <c r="J53" s="31" t="str">
        <f>IF('Cenas aprēķins'!$F$22="Jā",IFERROR(ROUND(IF($D53="Par reizi",$F53,$H53/$L$27*J$27),2),""),"")</f>
        <v/>
      </c>
      <c r="K53" s="31">
        <f>IF('Cenas aprēķins'!$G$22="Jā",IFERROR(ROUND(IF($D53="Par reizi",$F53,$H53/$L$27*K$27),2),""),"")</f>
        <v>0</v>
      </c>
      <c r="L53" s="31" t="str">
        <f>IF('Cenas aprēķins'!$H$22="Jā",H53,"")</f>
        <v/>
      </c>
      <c r="M53" s="32" t="str">
        <f>IF('Cenas aprēķins'!$I$22="Jā",IFERROR(ROUND(IF($D53="Par reizi",$F53,$H53/$L$27*M$27),2),""),"")</f>
        <v/>
      </c>
    </row>
    <row r="54" spans="2:13" ht="15.5" outlineLevel="2" x14ac:dyDescent="0.35">
      <c r="B54" s="110">
        <v>24</v>
      </c>
      <c r="C54" s="184"/>
      <c r="D54" s="186"/>
      <c r="E54" s="184"/>
      <c r="F54" s="306"/>
      <c r="G54" s="184"/>
      <c r="H54" s="57">
        <f t="shared" si="1"/>
        <v>0</v>
      </c>
      <c r="I54" s="30" t="str">
        <f>IF('Cenas aprēķins'!$E$22="Jā",IFERROR(ROUND(IF($D54="Par reizi",$F54,$H54/$L$27*I$27),2),""),"")</f>
        <v/>
      </c>
      <c r="J54" s="31" t="str">
        <f>IF('Cenas aprēķins'!$F$22="Jā",IFERROR(ROUND(IF($D54="Par reizi",$F54,$H54/$L$27*J$27),2),""),"")</f>
        <v/>
      </c>
      <c r="K54" s="31">
        <f>IF('Cenas aprēķins'!$G$22="Jā",IFERROR(ROUND(IF($D54="Par reizi",$F54,$H54/$L$27*K$27),2),""),"")</f>
        <v>0</v>
      </c>
      <c r="L54" s="31" t="str">
        <f>IF('Cenas aprēķins'!$H$22="Jā",H54,"")</f>
        <v/>
      </c>
      <c r="M54" s="32" t="str">
        <f>IF('Cenas aprēķins'!$I$22="Jā",IFERROR(ROUND(IF($D54="Par reizi",$F54,$H54/$L$27*M$27),2),""),"")</f>
        <v/>
      </c>
    </row>
    <row r="55" spans="2:13" ht="15.5" outlineLevel="2" x14ac:dyDescent="0.35">
      <c r="B55" s="110">
        <v>25</v>
      </c>
      <c r="C55" s="184"/>
      <c r="D55" s="186"/>
      <c r="E55" s="184"/>
      <c r="F55" s="306"/>
      <c r="G55" s="184"/>
      <c r="H55" s="57">
        <f t="shared" si="1"/>
        <v>0</v>
      </c>
      <c r="I55" s="30" t="str">
        <f>IF('Cenas aprēķins'!$E$22="Jā",IFERROR(ROUND(IF($D55="Par reizi",$F55,$H55/$L$27*I$27),2),""),"")</f>
        <v/>
      </c>
      <c r="J55" s="31" t="str">
        <f>IF('Cenas aprēķins'!$F$22="Jā",IFERROR(ROUND(IF($D55="Par reizi",$F55,$H55/$L$27*J$27),2),""),"")</f>
        <v/>
      </c>
      <c r="K55" s="31">
        <f>IF('Cenas aprēķins'!$G$22="Jā",IFERROR(ROUND(IF($D55="Par reizi",$F55,$H55/$L$27*K$27),2),""),"")</f>
        <v>0</v>
      </c>
      <c r="L55" s="31" t="str">
        <f>IF('Cenas aprēķins'!$H$22="Jā",H55,"")</f>
        <v/>
      </c>
      <c r="M55" s="32" t="str">
        <f>IF('Cenas aprēķins'!$I$22="Jā",IFERROR(ROUND(IF($D55="Par reizi",$F55,$H55/$L$27*M$27),2),""),"")</f>
        <v/>
      </c>
    </row>
    <row r="56" spans="2:13" ht="15.5" outlineLevel="2" x14ac:dyDescent="0.35">
      <c r="B56" s="110">
        <v>26</v>
      </c>
      <c r="C56" s="184"/>
      <c r="D56" s="186"/>
      <c r="E56" s="184"/>
      <c r="F56" s="306"/>
      <c r="G56" s="184"/>
      <c r="H56" s="57">
        <f t="shared" si="1"/>
        <v>0</v>
      </c>
      <c r="I56" s="30" t="str">
        <f>IF('Cenas aprēķins'!$E$22="Jā",IFERROR(ROUND(IF($D56="Par reizi",$F56,$H56/$L$27*I$27),2),""),"")</f>
        <v/>
      </c>
      <c r="J56" s="31" t="str">
        <f>IF('Cenas aprēķins'!$F$22="Jā",IFERROR(ROUND(IF($D56="Par reizi",$F56,$H56/$L$27*J$27),2),""),"")</f>
        <v/>
      </c>
      <c r="K56" s="31">
        <f>IF('Cenas aprēķins'!$G$22="Jā",IFERROR(ROUND(IF($D56="Par reizi",$F56,$H56/$L$27*K$27),2),""),"")</f>
        <v>0</v>
      </c>
      <c r="L56" s="31" t="str">
        <f>IF('Cenas aprēķins'!$H$22="Jā",H56,"")</f>
        <v/>
      </c>
      <c r="M56" s="32" t="str">
        <f>IF('Cenas aprēķins'!$I$22="Jā",IFERROR(ROUND(IF($D56="Par reizi",$F56,$H56/$L$27*M$27),2),""),"")</f>
        <v/>
      </c>
    </row>
    <row r="57" spans="2:13" ht="15.5" outlineLevel="2" x14ac:dyDescent="0.35">
      <c r="B57" s="110">
        <v>27</v>
      </c>
      <c r="C57" s="184"/>
      <c r="D57" s="186"/>
      <c r="E57" s="184"/>
      <c r="F57" s="306"/>
      <c r="G57" s="184"/>
      <c r="H57" s="57">
        <f t="shared" si="1"/>
        <v>0</v>
      </c>
      <c r="I57" s="30" t="str">
        <f>IF('Cenas aprēķins'!$E$22="Jā",IFERROR(ROUND(IF($D57="Par reizi",$F57,$H57/$L$27*I$27),2),""),"")</f>
        <v/>
      </c>
      <c r="J57" s="31" t="str">
        <f>IF('Cenas aprēķins'!$F$22="Jā",IFERROR(ROUND(IF($D57="Par reizi",$F57,$H57/$L$27*J$27),2),""),"")</f>
        <v/>
      </c>
      <c r="K57" s="31">
        <f>IF('Cenas aprēķins'!$G$22="Jā",IFERROR(ROUND(IF($D57="Par reizi",$F57,$H57/$L$27*K$27),2),""),"")</f>
        <v>0</v>
      </c>
      <c r="L57" s="31" t="str">
        <f>IF('Cenas aprēķins'!$H$22="Jā",H57,"")</f>
        <v/>
      </c>
      <c r="M57" s="32" t="str">
        <f>IF('Cenas aprēķins'!$I$22="Jā",IFERROR(ROUND(IF($D57="Par reizi",$F57,$H57/$L$27*M$27),2),""),"")</f>
        <v/>
      </c>
    </row>
    <row r="58" spans="2:13" ht="15.5" outlineLevel="2" x14ac:dyDescent="0.35">
      <c r="B58" s="110">
        <v>28</v>
      </c>
      <c r="C58" s="184"/>
      <c r="D58" s="186"/>
      <c r="E58" s="184"/>
      <c r="F58" s="306"/>
      <c r="G58" s="184"/>
      <c r="H58" s="57">
        <f t="shared" si="1"/>
        <v>0</v>
      </c>
      <c r="I58" s="30" t="str">
        <f>IF('Cenas aprēķins'!$E$22="Jā",IFERROR(ROUND(IF($D58="Par reizi",$F58,$H58/$L$27*I$27),2),""),"")</f>
        <v/>
      </c>
      <c r="J58" s="31" t="str">
        <f>IF('Cenas aprēķins'!$F$22="Jā",IFERROR(ROUND(IF($D58="Par reizi",$F58,$H58/$L$27*J$27),2),""),"")</f>
        <v/>
      </c>
      <c r="K58" s="31">
        <f>IF('Cenas aprēķins'!$G$22="Jā",IFERROR(ROUND(IF($D58="Par reizi",$F58,$H58/$L$27*K$27),2),""),"")</f>
        <v>0</v>
      </c>
      <c r="L58" s="31" t="str">
        <f>IF('Cenas aprēķins'!$H$22="Jā",H58,"")</f>
        <v/>
      </c>
      <c r="M58" s="32" t="str">
        <f>IF('Cenas aprēķins'!$I$22="Jā",IFERROR(ROUND(IF($D58="Par reizi",$F58,$H58/$L$27*M$27),2),""),"")</f>
        <v/>
      </c>
    </row>
    <row r="59" spans="2:13" ht="15.5" outlineLevel="2" x14ac:dyDescent="0.35">
      <c r="B59" s="110">
        <v>29</v>
      </c>
      <c r="C59" s="184"/>
      <c r="D59" s="186"/>
      <c r="E59" s="184"/>
      <c r="F59" s="306"/>
      <c r="G59" s="184"/>
      <c r="H59" s="57">
        <f t="shared" si="1"/>
        <v>0</v>
      </c>
      <c r="I59" s="30" t="str">
        <f>IF('Cenas aprēķins'!$E$22="Jā",IFERROR(ROUND(IF($D59="Par reizi",$F59,$H59/$L$27*I$27),2),""),"")</f>
        <v/>
      </c>
      <c r="J59" s="31" t="str">
        <f>IF('Cenas aprēķins'!$F$22="Jā",IFERROR(ROUND(IF($D59="Par reizi",$F59,$H59/$L$27*J$27),2),""),"")</f>
        <v/>
      </c>
      <c r="K59" s="31">
        <f>IF('Cenas aprēķins'!$G$22="Jā",IFERROR(ROUND(IF($D59="Par reizi",$F59,$H59/$L$27*K$27),2),""),"")</f>
        <v>0</v>
      </c>
      <c r="L59" s="31" t="str">
        <f>IF('Cenas aprēķins'!$H$22="Jā",H59,"")</f>
        <v/>
      </c>
      <c r="M59" s="32" t="str">
        <f>IF('Cenas aprēķins'!$I$22="Jā",IFERROR(ROUND(IF($D59="Par reizi",$F59,$H59/$L$27*M$27),2),""),"")</f>
        <v/>
      </c>
    </row>
    <row r="60" spans="2:13" ht="15.5" outlineLevel="1" x14ac:dyDescent="0.35">
      <c r="B60" s="110">
        <v>30</v>
      </c>
      <c r="C60" s="184"/>
      <c r="D60" s="186"/>
      <c r="E60" s="184"/>
      <c r="F60" s="306"/>
      <c r="G60" s="184"/>
      <c r="H60" s="57">
        <f t="shared" si="1"/>
        <v>0</v>
      </c>
      <c r="I60" s="30" t="str">
        <f>IF('Cenas aprēķins'!$E$22="Jā",IFERROR(ROUND(IF($D60="Par reizi",$F60,$H60/$L$27*I$27),2),""),"")</f>
        <v/>
      </c>
      <c r="J60" s="31" t="str">
        <f>IF('Cenas aprēķins'!$F$22="Jā",IFERROR(ROUND(IF($D60="Par reizi",$F60,$H60/$L$27*J$27),2),""),"")</f>
        <v/>
      </c>
      <c r="K60" s="31">
        <f>IF('Cenas aprēķins'!$G$22="Jā",IFERROR(ROUND(IF($D60="Par reizi",$F60,$H60/$L$27*K$27),2),""),"")</f>
        <v>0</v>
      </c>
      <c r="L60" s="31" t="str">
        <f>IF('Cenas aprēķins'!$H$22="Jā",H60,"")</f>
        <v/>
      </c>
      <c r="M60" s="32" t="str">
        <f>IF('Cenas aprēķins'!$I$22="Jā",IFERROR(ROUND(IF($D60="Par reizi",$F60,$H60/$L$27*M$27),2),""),"")</f>
        <v/>
      </c>
    </row>
    <row r="61" spans="2:13" ht="15.5" outlineLevel="2" x14ac:dyDescent="0.35">
      <c r="B61" s="110">
        <v>31</v>
      </c>
      <c r="C61" s="184"/>
      <c r="D61" s="186"/>
      <c r="E61" s="184"/>
      <c r="F61" s="306"/>
      <c r="G61" s="184"/>
      <c r="H61" s="57">
        <f t="shared" si="1"/>
        <v>0</v>
      </c>
      <c r="I61" s="30" t="str">
        <f>IF('Cenas aprēķins'!$E$22="Jā",IFERROR(ROUND(IF($D61="Par reizi",$F61,$H61/$L$27*I$27),2),""),"")</f>
        <v/>
      </c>
      <c r="J61" s="31" t="str">
        <f>IF('Cenas aprēķins'!$F$22="Jā",IFERROR(ROUND(IF($D61="Par reizi",$F61,$H61/$L$27*J$27),2),""),"")</f>
        <v/>
      </c>
      <c r="K61" s="31">
        <f>IF('Cenas aprēķins'!$G$22="Jā",IFERROR(ROUND(IF($D61="Par reizi",$F61,$H61/$L$27*K$27),2),""),"")</f>
        <v>0</v>
      </c>
      <c r="L61" s="31" t="str">
        <f>IF('Cenas aprēķins'!$H$22="Jā",H61,"")</f>
        <v/>
      </c>
      <c r="M61" s="32" t="str">
        <f>IF('Cenas aprēķins'!$I$22="Jā",IFERROR(ROUND(IF($D61="Par reizi",$F61,$H61/$L$27*M$27),2),""),"")</f>
        <v/>
      </c>
    </row>
    <row r="62" spans="2:13" ht="15.5" outlineLevel="2" x14ac:dyDescent="0.35">
      <c r="B62" s="110">
        <v>32</v>
      </c>
      <c r="C62" s="184"/>
      <c r="D62" s="186"/>
      <c r="E62" s="184"/>
      <c r="F62" s="306"/>
      <c r="G62" s="184"/>
      <c r="H62" s="57">
        <f t="shared" si="1"/>
        <v>0</v>
      </c>
      <c r="I62" s="30" t="str">
        <f>IF('Cenas aprēķins'!$E$22="Jā",IFERROR(ROUND(IF($D62="Par reizi",$F62,$H62/$L$27*I$27),2),""),"")</f>
        <v/>
      </c>
      <c r="J62" s="31" t="str">
        <f>IF('Cenas aprēķins'!$F$22="Jā",IFERROR(ROUND(IF($D62="Par reizi",$F62,$H62/$L$27*J$27),2),""),"")</f>
        <v/>
      </c>
      <c r="K62" s="31">
        <f>IF('Cenas aprēķins'!$G$22="Jā",IFERROR(ROUND(IF($D62="Par reizi",$F62,$H62/$L$27*K$27),2),""),"")</f>
        <v>0</v>
      </c>
      <c r="L62" s="31" t="str">
        <f>IF('Cenas aprēķins'!$H$22="Jā",H62,"")</f>
        <v/>
      </c>
      <c r="M62" s="32" t="str">
        <f>IF('Cenas aprēķins'!$I$22="Jā",IFERROR(ROUND(IF($D62="Par reizi",$F62,$H62/$L$27*M$27),2),""),"")</f>
        <v/>
      </c>
    </row>
    <row r="63" spans="2:13" ht="15.5" outlineLevel="2" x14ac:dyDescent="0.35">
      <c r="B63" s="110">
        <v>33</v>
      </c>
      <c r="C63" s="184"/>
      <c r="D63" s="186"/>
      <c r="E63" s="184"/>
      <c r="F63" s="306"/>
      <c r="G63" s="184"/>
      <c r="H63" s="57">
        <f t="shared" si="1"/>
        <v>0</v>
      </c>
      <c r="I63" s="30" t="str">
        <f>IF('Cenas aprēķins'!$E$22="Jā",IFERROR(ROUND(IF($D63="Par reizi",$F63,$H63/$L$27*I$27),2),""),"")</f>
        <v/>
      </c>
      <c r="J63" s="31" t="str">
        <f>IF('Cenas aprēķins'!$F$22="Jā",IFERROR(ROUND(IF($D63="Par reizi",$F63,$H63/$L$27*J$27),2),""),"")</f>
        <v/>
      </c>
      <c r="K63" s="31">
        <f>IF('Cenas aprēķins'!$G$22="Jā",IFERROR(ROUND(IF($D63="Par reizi",$F63,$H63/$L$27*K$27),2),""),"")</f>
        <v>0</v>
      </c>
      <c r="L63" s="31" t="str">
        <f>IF('Cenas aprēķins'!$H$22="Jā",H63,"")</f>
        <v/>
      </c>
      <c r="M63" s="32" t="str">
        <f>IF('Cenas aprēķins'!$I$22="Jā",IFERROR(ROUND(IF($D63="Par reizi",$F63,$H63/$L$27*M$27),2),""),"")</f>
        <v/>
      </c>
    </row>
    <row r="64" spans="2:13" ht="15.5" outlineLevel="2" x14ac:dyDescent="0.35">
      <c r="B64" s="110">
        <v>34</v>
      </c>
      <c r="C64" s="184"/>
      <c r="D64" s="186"/>
      <c r="E64" s="184"/>
      <c r="F64" s="306"/>
      <c r="G64" s="184"/>
      <c r="H64" s="57">
        <f t="shared" si="1"/>
        <v>0</v>
      </c>
      <c r="I64" s="30" t="str">
        <f>IF('Cenas aprēķins'!$E$22="Jā",IFERROR(ROUND(IF($D64="Par reizi",$F64,$H64/$L$27*I$27),2),""),"")</f>
        <v/>
      </c>
      <c r="J64" s="31" t="str">
        <f>IF('Cenas aprēķins'!$F$22="Jā",IFERROR(ROUND(IF($D64="Par reizi",$F64,$H64/$L$27*J$27),2),""),"")</f>
        <v/>
      </c>
      <c r="K64" s="31">
        <f>IF('Cenas aprēķins'!$G$22="Jā",IFERROR(ROUND(IF($D64="Par reizi",$F64,$H64/$L$27*K$27),2),""),"")</f>
        <v>0</v>
      </c>
      <c r="L64" s="31" t="str">
        <f>IF('Cenas aprēķins'!$H$22="Jā",H64,"")</f>
        <v/>
      </c>
      <c r="M64" s="32" t="str">
        <f>IF('Cenas aprēķins'!$I$22="Jā",IFERROR(ROUND(IF($D64="Par reizi",$F64,$H64/$L$27*M$27),2),""),"")</f>
        <v/>
      </c>
    </row>
    <row r="65" spans="2:13" ht="15.5" outlineLevel="2" x14ac:dyDescent="0.35">
      <c r="B65" s="110">
        <v>35</v>
      </c>
      <c r="C65" s="184"/>
      <c r="D65" s="186"/>
      <c r="E65" s="184"/>
      <c r="F65" s="306"/>
      <c r="G65" s="184"/>
      <c r="H65" s="57">
        <f t="shared" si="1"/>
        <v>0</v>
      </c>
      <c r="I65" s="30" t="str">
        <f>IF('Cenas aprēķins'!$E$22="Jā",IFERROR(ROUND(IF($D65="Par reizi",$F65,$H65/$L$27*I$27),2),""),"")</f>
        <v/>
      </c>
      <c r="J65" s="31" t="str">
        <f>IF('Cenas aprēķins'!$F$22="Jā",IFERROR(ROUND(IF($D65="Par reizi",$F65,$H65/$L$27*J$27),2),""),"")</f>
        <v/>
      </c>
      <c r="K65" s="31">
        <f>IF('Cenas aprēķins'!$G$22="Jā",IFERROR(ROUND(IF($D65="Par reizi",$F65,$H65/$L$27*K$27),2),""),"")</f>
        <v>0</v>
      </c>
      <c r="L65" s="31" t="str">
        <f>IF('Cenas aprēķins'!$H$22="Jā",H65,"")</f>
        <v/>
      </c>
      <c r="M65" s="32" t="str">
        <f>IF('Cenas aprēķins'!$I$22="Jā",IFERROR(ROUND(IF($D65="Par reizi",$F65,$H65/$L$27*M$27),2),""),"")</f>
        <v/>
      </c>
    </row>
    <row r="66" spans="2:13" ht="15.5" outlineLevel="2" x14ac:dyDescent="0.35">
      <c r="B66" s="110">
        <v>36</v>
      </c>
      <c r="C66" s="184"/>
      <c r="D66" s="186"/>
      <c r="E66" s="184"/>
      <c r="F66" s="306"/>
      <c r="G66" s="184"/>
      <c r="H66" s="57">
        <f t="shared" si="1"/>
        <v>0</v>
      </c>
      <c r="I66" s="30" t="str">
        <f>IF('Cenas aprēķins'!$E$22="Jā",IFERROR(ROUND(IF($D66="Par reizi",$F66,$H66/$L$27*I$27),2),""),"")</f>
        <v/>
      </c>
      <c r="J66" s="31" t="str">
        <f>IF('Cenas aprēķins'!$F$22="Jā",IFERROR(ROUND(IF($D66="Par reizi",$F66,$H66/$L$27*J$27),2),""),"")</f>
        <v/>
      </c>
      <c r="K66" s="31">
        <f>IF('Cenas aprēķins'!$G$22="Jā",IFERROR(ROUND(IF($D66="Par reizi",$F66,$H66/$L$27*K$27),2),""),"")</f>
        <v>0</v>
      </c>
      <c r="L66" s="31" t="str">
        <f>IF('Cenas aprēķins'!$H$22="Jā",H66,"")</f>
        <v/>
      </c>
      <c r="M66" s="32" t="str">
        <f>IF('Cenas aprēķins'!$I$22="Jā",IFERROR(ROUND(IF($D66="Par reizi",$F66,$H66/$L$27*M$27),2),""),"")</f>
        <v/>
      </c>
    </row>
    <row r="67" spans="2:13" ht="15.5" outlineLevel="2" x14ac:dyDescent="0.35">
      <c r="B67" s="110">
        <v>37</v>
      </c>
      <c r="C67" s="184"/>
      <c r="D67" s="186"/>
      <c r="E67" s="184"/>
      <c r="F67" s="306"/>
      <c r="G67" s="184"/>
      <c r="H67" s="57">
        <f t="shared" si="1"/>
        <v>0</v>
      </c>
      <c r="I67" s="30" t="str">
        <f>IF('Cenas aprēķins'!$E$22="Jā",IFERROR(ROUND(IF($D67="Par reizi",$F67,$H67/$L$27*I$27),2),""),"")</f>
        <v/>
      </c>
      <c r="J67" s="31" t="str">
        <f>IF('Cenas aprēķins'!$F$22="Jā",IFERROR(ROUND(IF($D67="Par reizi",$F67,$H67/$L$27*J$27),2),""),"")</f>
        <v/>
      </c>
      <c r="K67" s="31">
        <f>IF('Cenas aprēķins'!$G$22="Jā",IFERROR(ROUND(IF($D67="Par reizi",$F67,$H67/$L$27*K$27),2),""),"")</f>
        <v>0</v>
      </c>
      <c r="L67" s="31" t="str">
        <f>IF('Cenas aprēķins'!$H$22="Jā",H67,"")</f>
        <v/>
      </c>
      <c r="M67" s="32" t="str">
        <f>IF('Cenas aprēķins'!$I$22="Jā",IFERROR(ROUND(IF($D67="Par reizi",$F67,$H67/$L$27*M$27),2),""),"")</f>
        <v/>
      </c>
    </row>
    <row r="68" spans="2:13" ht="15.5" outlineLevel="2" x14ac:dyDescent="0.35">
      <c r="B68" s="110">
        <v>38</v>
      </c>
      <c r="C68" s="184"/>
      <c r="D68" s="186"/>
      <c r="E68" s="184"/>
      <c r="F68" s="306"/>
      <c r="G68" s="184"/>
      <c r="H68" s="57">
        <f t="shared" si="1"/>
        <v>0</v>
      </c>
      <c r="I68" s="30" t="str">
        <f>IF('Cenas aprēķins'!$E$22="Jā",IFERROR(ROUND(IF($D68="Par reizi",$F68,$H68/$L$27*I$27),2),""),"")</f>
        <v/>
      </c>
      <c r="J68" s="31" t="str">
        <f>IF('Cenas aprēķins'!$F$22="Jā",IFERROR(ROUND(IF($D68="Par reizi",$F68,$H68/$L$27*J$27),2),""),"")</f>
        <v/>
      </c>
      <c r="K68" s="31">
        <f>IF('Cenas aprēķins'!$G$22="Jā",IFERROR(ROUND(IF($D68="Par reizi",$F68,$H68/$L$27*K$27),2),""),"")</f>
        <v>0</v>
      </c>
      <c r="L68" s="31" t="str">
        <f>IF('Cenas aprēķins'!$H$22="Jā",H68,"")</f>
        <v/>
      </c>
      <c r="M68" s="32" t="str">
        <f>IF('Cenas aprēķins'!$I$22="Jā",IFERROR(ROUND(IF($D68="Par reizi",$F68,$H68/$L$27*M$27),2),""),"")</f>
        <v/>
      </c>
    </row>
    <row r="69" spans="2:13" ht="15.5" outlineLevel="2" x14ac:dyDescent="0.35">
      <c r="B69" s="110">
        <v>39</v>
      </c>
      <c r="C69" s="184"/>
      <c r="D69" s="186"/>
      <c r="E69" s="184"/>
      <c r="F69" s="306"/>
      <c r="G69" s="184"/>
      <c r="H69" s="57">
        <f t="shared" si="1"/>
        <v>0</v>
      </c>
      <c r="I69" s="30" t="str">
        <f>IF('Cenas aprēķins'!$E$22="Jā",IFERROR(ROUND(IF($D69="Par reizi",$F69,$H69/$L$27*I$27),2),""),"")</f>
        <v/>
      </c>
      <c r="J69" s="31" t="str">
        <f>IF('Cenas aprēķins'!$F$22="Jā",IFERROR(ROUND(IF($D69="Par reizi",$F69,$H69/$L$27*J$27),2),""),"")</f>
        <v/>
      </c>
      <c r="K69" s="31">
        <f>IF('Cenas aprēķins'!$G$22="Jā",IFERROR(ROUND(IF($D69="Par reizi",$F69,$H69/$L$27*K$27),2),""),"")</f>
        <v>0</v>
      </c>
      <c r="L69" s="31" t="str">
        <f>IF('Cenas aprēķins'!$H$22="Jā",H69,"")</f>
        <v/>
      </c>
      <c r="M69" s="32" t="str">
        <f>IF('Cenas aprēķins'!$I$22="Jā",IFERROR(ROUND(IF($D69="Par reizi",$F69,$H69/$L$27*M$27),2),""),"")</f>
        <v/>
      </c>
    </row>
    <row r="70" spans="2:13" ht="15.5" outlineLevel="1" x14ac:dyDescent="0.35">
      <c r="B70" s="110">
        <v>40</v>
      </c>
      <c r="C70" s="184"/>
      <c r="D70" s="186"/>
      <c r="E70" s="184"/>
      <c r="F70" s="306"/>
      <c r="G70" s="184"/>
      <c r="H70" s="57">
        <f t="shared" si="1"/>
        <v>0</v>
      </c>
      <c r="I70" s="30" t="str">
        <f>IF('Cenas aprēķins'!$E$22="Jā",IFERROR(ROUND(IF($D70="Par reizi",$F70,$H70/$L$27*I$27),2),""),"")</f>
        <v/>
      </c>
      <c r="J70" s="31" t="str">
        <f>IF('Cenas aprēķins'!$F$22="Jā",IFERROR(ROUND(IF($D70="Par reizi",$F70,$H70/$L$27*J$27),2),""),"")</f>
        <v/>
      </c>
      <c r="K70" s="31">
        <f>IF('Cenas aprēķins'!$G$22="Jā",IFERROR(ROUND(IF($D70="Par reizi",$F70,$H70/$L$27*K$27),2),""),"")</f>
        <v>0</v>
      </c>
      <c r="L70" s="31" t="str">
        <f>IF('Cenas aprēķins'!$H$22="Jā",H70,"")</f>
        <v/>
      </c>
      <c r="M70" s="32" t="str">
        <f>IF('Cenas aprēķins'!$I$22="Jā",IFERROR(ROUND(IF($D70="Par reizi",$F70,$H70/$L$27*M$27),2),""),"")</f>
        <v/>
      </c>
    </row>
    <row r="71" spans="2:13" ht="15.5" outlineLevel="2" x14ac:dyDescent="0.35">
      <c r="B71" s="110">
        <v>41</v>
      </c>
      <c r="C71" s="184"/>
      <c r="D71" s="186"/>
      <c r="E71" s="184"/>
      <c r="F71" s="306"/>
      <c r="G71" s="184"/>
      <c r="H71" s="57">
        <f t="shared" si="1"/>
        <v>0</v>
      </c>
      <c r="I71" s="30" t="str">
        <f>IF('Cenas aprēķins'!$E$22="Jā",IFERROR(ROUND(IF($D71="Par reizi",$F71,$H71/$L$27*I$27),2),""),"")</f>
        <v/>
      </c>
      <c r="J71" s="31" t="str">
        <f>IF('Cenas aprēķins'!$F$22="Jā",IFERROR(ROUND(IF($D71="Par reizi",$F71,$H71/$L$27*J$27),2),""),"")</f>
        <v/>
      </c>
      <c r="K71" s="31">
        <f>IF('Cenas aprēķins'!$G$22="Jā",IFERROR(ROUND(IF($D71="Par reizi",$F71,$H71/$L$27*K$27),2),""),"")</f>
        <v>0</v>
      </c>
      <c r="L71" s="31" t="str">
        <f>IF('Cenas aprēķins'!$H$22="Jā",H71,"")</f>
        <v/>
      </c>
      <c r="M71" s="32" t="str">
        <f>IF('Cenas aprēķins'!$I$22="Jā",IFERROR(ROUND(IF($D71="Par reizi",$F71,$H71/$L$27*M$27),2),""),"")</f>
        <v/>
      </c>
    </row>
    <row r="72" spans="2:13" ht="15.5" outlineLevel="2" x14ac:dyDescent="0.35">
      <c r="B72" s="110">
        <v>42</v>
      </c>
      <c r="C72" s="184"/>
      <c r="D72" s="186"/>
      <c r="E72" s="184"/>
      <c r="F72" s="306"/>
      <c r="G72" s="184"/>
      <c r="H72" s="57">
        <f t="shared" si="1"/>
        <v>0</v>
      </c>
      <c r="I72" s="30" t="str">
        <f>IF('Cenas aprēķins'!$E$22="Jā",IFERROR(ROUND(IF($D72="Par reizi",$F72,$H72/$L$27*I$27),2),""),"")</f>
        <v/>
      </c>
      <c r="J72" s="31" t="str">
        <f>IF('Cenas aprēķins'!$F$22="Jā",IFERROR(ROUND(IF($D72="Par reizi",$F72,$H72/$L$27*J$27),2),""),"")</f>
        <v/>
      </c>
      <c r="K72" s="31">
        <f>IF('Cenas aprēķins'!$G$22="Jā",IFERROR(ROUND(IF($D72="Par reizi",$F72,$H72/$L$27*K$27),2),""),"")</f>
        <v>0</v>
      </c>
      <c r="L72" s="31" t="str">
        <f>IF('Cenas aprēķins'!$H$22="Jā",H72,"")</f>
        <v/>
      </c>
      <c r="M72" s="32" t="str">
        <f>IF('Cenas aprēķins'!$I$22="Jā",IFERROR(ROUND(IF($D72="Par reizi",$F72,$H72/$L$27*M$27),2),""),"")</f>
        <v/>
      </c>
    </row>
    <row r="73" spans="2:13" ht="15.5" outlineLevel="2" x14ac:dyDescent="0.35">
      <c r="B73" s="110">
        <v>43</v>
      </c>
      <c r="C73" s="184"/>
      <c r="D73" s="186"/>
      <c r="E73" s="184"/>
      <c r="F73" s="306"/>
      <c r="G73" s="184"/>
      <c r="H73" s="57">
        <f t="shared" si="1"/>
        <v>0</v>
      </c>
      <c r="I73" s="30" t="str">
        <f>IF('Cenas aprēķins'!$E$22="Jā",IFERROR(ROUND(IF($D73="Par reizi",$F73,$H73/$L$27*I$27),2),""),"")</f>
        <v/>
      </c>
      <c r="J73" s="31" t="str">
        <f>IF('Cenas aprēķins'!$F$22="Jā",IFERROR(ROUND(IF($D73="Par reizi",$F73,$H73/$L$27*J$27),2),""),"")</f>
        <v/>
      </c>
      <c r="K73" s="31">
        <f>IF('Cenas aprēķins'!$G$22="Jā",IFERROR(ROUND(IF($D73="Par reizi",$F73,$H73/$L$27*K$27),2),""),"")</f>
        <v>0</v>
      </c>
      <c r="L73" s="31" t="str">
        <f>IF('Cenas aprēķins'!$H$22="Jā",H73,"")</f>
        <v/>
      </c>
      <c r="M73" s="32" t="str">
        <f>IF('Cenas aprēķins'!$I$22="Jā",IFERROR(ROUND(IF($D73="Par reizi",$F73,$H73/$L$27*M$27),2),""),"")</f>
        <v/>
      </c>
    </row>
    <row r="74" spans="2:13" ht="15.5" outlineLevel="2" x14ac:dyDescent="0.35">
      <c r="B74" s="110">
        <v>44</v>
      </c>
      <c r="C74" s="184"/>
      <c r="D74" s="186"/>
      <c r="E74" s="184"/>
      <c r="F74" s="306"/>
      <c r="G74" s="184"/>
      <c r="H74" s="57">
        <f t="shared" si="1"/>
        <v>0</v>
      </c>
      <c r="I74" s="30" t="str">
        <f>IF('Cenas aprēķins'!$E$22="Jā",IFERROR(ROUND(IF($D74="Par reizi",$F74,$H74/$L$27*I$27),2),""),"")</f>
        <v/>
      </c>
      <c r="J74" s="31" t="str">
        <f>IF('Cenas aprēķins'!$F$22="Jā",IFERROR(ROUND(IF($D74="Par reizi",$F74,$H74/$L$27*J$27),2),""),"")</f>
        <v/>
      </c>
      <c r="K74" s="31">
        <f>IF('Cenas aprēķins'!$G$22="Jā",IFERROR(ROUND(IF($D74="Par reizi",$F74,$H74/$L$27*K$27),2),""),"")</f>
        <v>0</v>
      </c>
      <c r="L74" s="31" t="str">
        <f>IF('Cenas aprēķins'!$H$22="Jā",H74,"")</f>
        <v/>
      </c>
      <c r="M74" s="32" t="str">
        <f>IF('Cenas aprēķins'!$I$22="Jā",IFERROR(ROUND(IF($D74="Par reizi",$F74,$H74/$L$27*M$27),2),""),"")</f>
        <v/>
      </c>
    </row>
    <row r="75" spans="2:13" ht="15.5" outlineLevel="2" x14ac:dyDescent="0.35">
      <c r="B75" s="110">
        <v>45</v>
      </c>
      <c r="C75" s="184"/>
      <c r="D75" s="186"/>
      <c r="E75" s="184"/>
      <c r="F75" s="306"/>
      <c r="G75" s="184"/>
      <c r="H75" s="57">
        <f t="shared" si="1"/>
        <v>0</v>
      </c>
      <c r="I75" s="30" t="str">
        <f>IF('Cenas aprēķins'!$E$22="Jā",IFERROR(ROUND(IF($D75="Par reizi",$F75,$H75/$L$27*I$27),2),""),"")</f>
        <v/>
      </c>
      <c r="J75" s="31" t="str">
        <f>IF('Cenas aprēķins'!$F$22="Jā",IFERROR(ROUND(IF($D75="Par reizi",$F75,$H75/$L$27*J$27),2),""),"")</f>
        <v/>
      </c>
      <c r="K75" s="31">
        <f>IF('Cenas aprēķins'!$G$22="Jā",IFERROR(ROUND(IF($D75="Par reizi",$F75,$H75/$L$27*K$27),2),""),"")</f>
        <v>0</v>
      </c>
      <c r="L75" s="31" t="str">
        <f>IF('Cenas aprēķins'!$H$22="Jā",H75,"")</f>
        <v/>
      </c>
      <c r="M75" s="32" t="str">
        <f>IF('Cenas aprēķins'!$I$22="Jā",IFERROR(ROUND(IF($D75="Par reizi",$F75,$H75/$L$27*M$27),2),""),"")</f>
        <v/>
      </c>
    </row>
    <row r="76" spans="2:13" ht="15.5" outlineLevel="2" x14ac:dyDescent="0.35">
      <c r="B76" s="110">
        <v>46</v>
      </c>
      <c r="C76" s="184"/>
      <c r="D76" s="186"/>
      <c r="E76" s="184"/>
      <c r="F76" s="306"/>
      <c r="G76" s="184"/>
      <c r="H76" s="57">
        <f t="shared" si="1"/>
        <v>0</v>
      </c>
      <c r="I76" s="30" t="str">
        <f>IF('Cenas aprēķins'!$E$22="Jā",IFERROR(ROUND(IF($D76="Par reizi",$F76,$H76/$L$27*I$27),2),""),"")</f>
        <v/>
      </c>
      <c r="J76" s="31" t="str">
        <f>IF('Cenas aprēķins'!$F$22="Jā",IFERROR(ROUND(IF($D76="Par reizi",$F76,$H76/$L$27*J$27),2),""),"")</f>
        <v/>
      </c>
      <c r="K76" s="31">
        <f>IF('Cenas aprēķins'!$G$22="Jā",IFERROR(ROUND(IF($D76="Par reizi",$F76,$H76/$L$27*K$27),2),""),"")</f>
        <v>0</v>
      </c>
      <c r="L76" s="31" t="str">
        <f>IF('Cenas aprēķins'!$H$22="Jā",H76,"")</f>
        <v/>
      </c>
      <c r="M76" s="32" t="str">
        <f>IF('Cenas aprēķins'!$I$22="Jā",IFERROR(ROUND(IF($D76="Par reizi",$F76,$H76/$L$27*M$27),2),""),"")</f>
        <v/>
      </c>
    </row>
    <row r="77" spans="2:13" ht="15.5" outlineLevel="2" x14ac:dyDescent="0.35">
      <c r="B77" s="110">
        <v>47</v>
      </c>
      <c r="C77" s="184"/>
      <c r="D77" s="186"/>
      <c r="E77" s="184"/>
      <c r="F77" s="306"/>
      <c r="G77" s="184"/>
      <c r="H77" s="57">
        <f t="shared" si="1"/>
        <v>0</v>
      </c>
      <c r="I77" s="30" t="str">
        <f>IF('Cenas aprēķins'!$E$22="Jā",IFERROR(ROUND(IF($D77="Par reizi",$F77,$H77/$L$27*I$27),2),""),"")</f>
        <v/>
      </c>
      <c r="J77" s="31" t="str">
        <f>IF('Cenas aprēķins'!$F$22="Jā",IFERROR(ROUND(IF($D77="Par reizi",$F77,$H77/$L$27*J$27),2),""),"")</f>
        <v/>
      </c>
      <c r="K77" s="31">
        <f>IF('Cenas aprēķins'!$G$22="Jā",IFERROR(ROUND(IF($D77="Par reizi",$F77,$H77/$L$27*K$27),2),""),"")</f>
        <v>0</v>
      </c>
      <c r="L77" s="31" t="str">
        <f>IF('Cenas aprēķins'!$H$22="Jā",H77,"")</f>
        <v/>
      </c>
      <c r="M77" s="32" t="str">
        <f>IF('Cenas aprēķins'!$I$22="Jā",IFERROR(ROUND(IF($D77="Par reizi",$F77,$H77/$L$27*M$27),2),""),"")</f>
        <v/>
      </c>
    </row>
    <row r="78" spans="2:13" ht="15.5" outlineLevel="2" x14ac:dyDescent="0.35">
      <c r="B78" s="110">
        <v>48</v>
      </c>
      <c r="C78" s="184"/>
      <c r="D78" s="186"/>
      <c r="E78" s="184"/>
      <c r="F78" s="306"/>
      <c r="G78" s="184"/>
      <c r="H78" s="57">
        <f t="shared" si="1"/>
        <v>0</v>
      </c>
      <c r="I78" s="30" t="str">
        <f>IF('Cenas aprēķins'!$E$22="Jā",IFERROR(ROUND(IF($D78="Par reizi",$F78,$H78/$L$27*I$27),2),""),"")</f>
        <v/>
      </c>
      <c r="J78" s="31" t="str">
        <f>IF('Cenas aprēķins'!$F$22="Jā",IFERROR(ROUND(IF($D78="Par reizi",$F78,$H78/$L$27*J$27),2),""),"")</f>
        <v/>
      </c>
      <c r="K78" s="31">
        <f>IF('Cenas aprēķins'!$G$22="Jā",IFERROR(ROUND(IF($D78="Par reizi",$F78,$H78/$L$27*K$27),2),""),"")</f>
        <v>0</v>
      </c>
      <c r="L78" s="31" t="str">
        <f>IF('Cenas aprēķins'!$H$22="Jā",H78,"")</f>
        <v/>
      </c>
      <c r="M78" s="32" t="str">
        <f>IF('Cenas aprēķins'!$I$22="Jā",IFERROR(ROUND(IF($D78="Par reizi",$F78,$H78/$L$27*M$27),2),""),"")</f>
        <v/>
      </c>
    </row>
    <row r="79" spans="2:13" ht="15.5" outlineLevel="2" x14ac:dyDescent="0.35">
      <c r="B79" s="110">
        <v>49</v>
      </c>
      <c r="C79" s="184"/>
      <c r="D79" s="186"/>
      <c r="E79" s="184"/>
      <c r="F79" s="306"/>
      <c r="G79" s="184"/>
      <c r="H79" s="57">
        <f t="shared" si="1"/>
        <v>0</v>
      </c>
      <c r="I79" s="30" t="str">
        <f>IF('Cenas aprēķins'!$E$22="Jā",IFERROR(ROUND(IF($D79="Par reizi",$F79,$H79/$L$27*I$27),2),""),"")</f>
        <v/>
      </c>
      <c r="J79" s="31" t="str">
        <f>IF('Cenas aprēķins'!$F$22="Jā",IFERROR(ROUND(IF($D79="Par reizi",$F79,$H79/$L$27*J$27),2),""),"")</f>
        <v/>
      </c>
      <c r="K79" s="31">
        <f>IF('Cenas aprēķins'!$G$22="Jā",IFERROR(ROUND(IF($D79="Par reizi",$F79,$H79/$L$27*K$27),2),""),"")</f>
        <v>0</v>
      </c>
      <c r="L79" s="31" t="str">
        <f>IF('Cenas aprēķins'!$H$22="Jā",H79,"")</f>
        <v/>
      </c>
      <c r="M79" s="32" t="str">
        <f>IF('Cenas aprēķins'!$I$22="Jā",IFERROR(ROUND(IF($D79="Par reizi",$F79,$H79/$L$27*M$27),2),""),"")</f>
        <v/>
      </c>
    </row>
    <row r="80" spans="2:13" ht="16" outlineLevel="2" thickBot="1" x14ac:dyDescent="0.4">
      <c r="B80" s="111">
        <v>50</v>
      </c>
      <c r="C80" s="187"/>
      <c r="D80" s="189"/>
      <c r="E80" s="187"/>
      <c r="F80" s="79"/>
      <c r="G80" s="187"/>
      <c r="H80" s="58">
        <f t="shared" si="1"/>
        <v>0</v>
      </c>
      <c r="I80" s="33" t="str">
        <f>IF('Cenas aprēķins'!$E$22="Jā",IFERROR(ROUND(IF($D80="Par reizi",$F80,$H80/$L$27*I$27),2),""),"")</f>
        <v/>
      </c>
      <c r="J80" s="34" t="str">
        <f>IF('Cenas aprēķins'!$F$22="Jā",IFERROR(ROUND(IF($D80="Par reizi",$F80,$H80/$L$27*J$27),2),""),"")</f>
        <v/>
      </c>
      <c r="K80" s="34">
        <f>IF('Cenas aprēķins'!$G$22="Jā",IFERROR(ROUND(IF($D80="Par reizi",$F80,$H80/$L$27*K$27),2),""),"")</f>
        <v>0</v>
      </c>
      <c r="L80" s="34" t="str">
        <f>IF('Cenas aprēķins'!$H$22="Jā",H80,"")</f>
        <v/>
      </c>
      <c r="M80" s="35" t="str">
        <f>IF('Cenas aprēķins'!$I$22="Jā",IFERROR(ROUND(IF($D80="Par reizi",$F80,$H80/$L$27*M$27),2),""),"")</f>
        <v/>
      </c>
    </row>
  </sheetData>
  <sheetProtection algorithmName="SHA-512" hashValue="ZfObHpr57oNKXzfpzYtu/Oq16OurEo++A7jxvvSI5pV5hlE4TZJEizLuWGzjpoS+sT6TgFDneZLs2+zROmt/GQ==" saltValue="RbDSX7OHhFaoCHUu5SX+tA==" spinCount="100000" sheet="1" scenarios="1" formatColumns="0" formatRows="0" insertColumns="0" insertRows="0" selectLockedCells="1"/>
  <mergeCells count="9">
    <mergeCell ref="B25:B27"/>
    <mergeCell ref="C13:K18"/>
    <mergeCell ref="I25:M25"/>
    <mergeCell ref="H25:H27"/>
    <mergeCell ref="G25:G27"/>
    <mergeCell ref="F25:F27"/>
    <mergeCell ref="E25:E27"/>
    <mergeCell ref="D25:D27"/>
    <mergeCell ref="C25:C27"/>
  </mergeCells>
  <hyperlinks>
    <hyperlink ref="B4" location="Saturs!A1" display="Atpakaļ uz sadaļu Saturs" xr:uid="{3047E494-F3C3-4A82-A0A0-2DD964263944}"/>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87D80B4-5850-4B7C-A964-F5D712C1ABB8}">
          <x14:formula1>
            <xm:f>'datu lapa'!$B$83:$B$84</xm:f>
          </x14:formula1>
          <xm:sqref>D29:D80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Titullapa</vt:lpstr>
      <vt:lpstr>Saturs</vt:lpstr>
      <vt:lpstr>Cenas aprēķins</vt:lpstr>
      <vt:lpstr>Vispārīgā informācija</vt:lpstr>
      <vt:lpstr>Atlīdzības izmaksas</vt:lpstr>
      <vt:lpstr>Izmitināšana</vt:lpstr>
      <vt:lpstr>Telpu izmaksas</vt:lpstr>
      <vt:lpstr>Preču izmaksas</vt:lpstr>
      <vt:lpstr>Pakalpojumu izmaksas</vt:lpstr>
      <vt:lpstr>Administrēšanas izmaksas</vt:lpstr>
      <vt:lpstr>Transporta izmaksas</vt:lpstr>
      <vt:lpstr>datu lapa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Dace Olina</cp:lastModifiedBy>
  <dcterms:created xsi:type="dcterms:W3CDTF">2023-02-27T08:31:44Z</dcterms:created>
  <dcterms:modified xsi:type="dcterms:W3CDTF">2023-04-24T19:21:28Z</dcterms:modified>
</cp:coreProperties>
</file>