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8_{7269BC18-C044-47C0-8DDD-B1639263E35E}" xr6:coauthVersionLast="36" xr6:coauthVersionMax="36" xr10:uidLastSave="{00000000-0000-0000-0000-000000000000}"/>
  <bookViews>
    <workbookView xWindow="0" yWindow="0" windowWidth="17256" windowHeight="5640" tabRatio="805" activeTab="5" xr2:uid="{00000000-000D-0000-FFFF-FFFF00000000}"/>
  </bookViews>
  <sheets>
    <sheet name="6.1_Personas dati" sheetId="9" r:id="rId1"/>
    <sheet name="6.2_Eksperti" sheetId="1" r:id="rId2"/>
    <sheet name="6.3_Mērķēšana" sheetId="18" r:id="rId3"/>
    <sheet name="6.4_Atbalsta_plāns" sheetId="6" r:id="rId4"/>
    <sheet name="6.5_Līguma_pielik_1" sheetId="15" r:id="rId5"/>
    <sheet name="6.6_Līguma_pielik_2" sheetId="14" r:id="rId6"/>
    <sheet name="6.7_Līguma_piel_3" sheetId="12" state="hidden" r:id="rId7"/>
    <sheet name="6.8_Pakalpojumu_saraksts" sheetId="8" r:id="rId8"/>
    <sheet name="6.9._Iesniegums" sheetId="16" r:id="rId9"/>
    <sheet name="6.10_Atbalsta plāna izpilde" sheetId="10" r:id="rId10"/>
    <sheet name="6.11_Tehniskā" sheetId="7" r:id="rId11"/>
    <sheet name="Sheet1" sheetId="11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'6.8_Pakalpojumu_saraksts'!$A$12:$E$98</definedName>
    <definedName name="_xlnm._FilterDatabase" localSheetId="8" hidden="1">'6.9._Iesniegums'!$A$22:$F$22</definedName>
    <definedName name="_ftn1" localSheetId="8">'6.9._Iesniegums'!$B$40</definedName>
    <definedName name="_ftnref1" localSheetId="8">'6.9._Iesniegums'!#REF!</definedName>
    <definedName name="_Hlk505267277" localSheetId="7">'6.8_Pakalpojumu_saraksts'!$B$62</definedName>
    <definedName name="_Hlk505267277" localSheetId="8">'6.9._Iesniegums'!#REF!</definedName>
    <definedName name="_Hlk505865901" localSheetId="7">'6.8_Pakalpojumu_saraksts'!$B$49</definedName>
    <definedName name="_Hlk505865901" localSheetId="8">'6.9._Iesniegums'!#REF!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8" l="1"/>
  <c r="D12" i="18"/>
  <c r="J12" i="18"/>
  <c r="C30" i="18"/>
  <c r="D30" i="18" s="1"/>
  <c r="F30" i="18"/>
  <c r="C31" i="18"/>
  <c r="D31" i="18" s="1"/>
  <c r="F31" i="18"/>
  <c r="C32" i="18"/>
  <c r="D32" i="18" s="1"/>
  <c r="F32" i="18"/>
  <c r="C33" i="18"/>
  <c r="D33" i="18" s="1"/>
  <c r="F33" i="18"/>
  <c r="C34" i="18"/>
  <c r="D34" i="18" s="1"/>
  <c r="F34" i="18"/>
  <c r="C35" i="18"/>
  <c r="D35" i="18" s="1"/>
  <c r="F35" i="18"/>
  <c r="C36" i="18"/>
  <c r="D36" i="18" s="1"/>
  <c r="F36" i="18"/>
  <c r="C37" i="18"/>
  <c r="D37" i="18" s="1"/>
  <c r="F37" i="18"/>
  <c r="C38" i="18"/>
  <c r="D38" i="18" s="1"/>
  <c r="F38" i="18"/>
  <c r="C39" i="18"/>
  <c r="D39" i="18" s="1"/>
  <c r="F39" i="18"/>
  <c r="C40" i="18"/>
  <c r="D40" i="18" s="1"/>
  <c r="F40" i="18"/>
  <c r="C41" i="18"/>
  <c r="D41" i="18" s="1"/>
  <c r="F41" i="18"/>
  <c r="C42" i="18"/>
  <c r="D42" i="18" s="1"/>
  <c r="F42" i="18"/>
  <c r="C43" i="18"/>
  <c r="D43" i="18" s="1"/>
  <c r="F43" i="18"/>
  <c r="C44" i="18"/>
  <c r="D44" i="18" s="1"/>
  <c r="F44" i="18"/>
  <c r="A47" i="18"/>
  <c r="C47" i="18"/>
  <c r="L47" i="18"/>
  <c r="M47" i="18"/>
  <c r="N47" i="18" s="1"/>
  <c r="C49" i="18"/>
  <c r="L49" i="18"/>
  <c r="M49" i="18"/>
  <c r="N49" i="18" s="1"/>
  <c r="N50" i="18" l="1"/>
  <c r="N48" i="18"/>
  <c r="C37" i="14"/>
  <c r="C39" i="14"/>
  <c r="C63" i="12" l="1"/>
  <c r="C65" i="12"/>
  <c r="L65" i="12"/>
  <c r="C9" i="16" l="1"/>
  <c r="C7" i="16"/>
  <c r="C10" i="16"/>
  <c r="C11" i="16"/>
  <c r="C6" i="16"/>
  <c r="D42" i="16" s="1"/>
  <c r="B25" i="16"/>
  <c r="C25" i="16"/>
  <c r="D25" i="16"/>
  <c r="E25" i="16"/>
  <c r="F25" i="16"/>
  <c r="B26" i="16"/>
  <c r="C26" i="16"/>
  <c r="D26" i="16"/>
  <c r="E26" i="16"/>
  <c r="F26" i="16"/>
  <c r="B27" i="16"/>
  <c r="C27" i="16"/>
  <c r="D27" i="16"/>
  <c r="E27" i="16"/>
  <c r="F27" i="16"/>
  <c r="B28" i="16"/>
  <c r="C28" i="16"/>
  <c r="D28" i="16"/>
  <c r="E28" i="16"/>
  <c r="F28" i="16"/>
  <c r="B29" i="16"/>
  <c r="C29" i="16"/>
  <c r="D29" i="16"/>
  <c r="E29" i="16"/>
  <c r="F29" i="16"/>
  <c r="B30" i="16"/>
  <c r="C30" i="16"/>
  <c r="D30" i="16"/>
  <c r="E30" i="16"/>
  <c r="F30" i="16"/>
  <c r="B31" i="16"/>
  <c r="C31" i="16"/>
  <c r="D31" i="16"/>
  <c r="E31" i="16"/>
  <c r="F31" i="16"/>
  <c r="B32" i="16"/>
  <c r="C32" i="16"/>
  <c r="D32" i="16"/>
  <c r="E32" i="16"/>
  <c r="F32" i="16"/>
  <c r="B33" i="16"/>
  <c r="C33" i="16"/>
  <c r="D33" i="16"/>
  <c r="E33" i="16"/>
  <c r="F33" i="16"/>
  <c r="B34" i="16"/>
  <c r="C34" i="16"/>
  <c r="D34" i="16"/>
  <c r="E34" i="16"/>
  <c r="F34" i="16"/>
  <c r="B35" i="16"/>
  <c r="C35" i="16"/>
  <c r="D35" i="16"/>
  <c r="E35" i="16"/>
  <c r="F35" i="16"/>
  <c r="B36" i="16"/>
  <c r="C36" i="16"/>
  <c r="D36" i="16"/>
  <c r="E36" i="16"/>
  <c r="F36" i="16"/>
  <c r="B37" i="16"/>
  <c r="C37" i="16"/>
  <c r="D37" i="16"/>
  <c r="E37" i="16"/>
  <c r="F37" i="16"/>
  <c r="B38" i="16"/>
  <c r="C38" i="16"/>
  <c r="D38" i="16"/>
  <c r="E38" i="16"/>
  <c r="F38" i="16"/>
  <c r="F24" i="16"/>
  <c r="E24" i="16"/>
  <c r="D24" i="16"/>
  <c r="C24" i="16"/>
  <c r="B24" i="16"/>
  <c r="M15" i="15"/>
  <c r="M1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23" i="15"/>
  <c r="O24" i="15"/>
  <c r="P24" i="15"/>
  <c r="O25" i="15"/>
  <c r="P25" i="15"/>
  <c r="O26" i="15"/>
  <c r="P26" i="15"/>
  <c r="O27" i="15"/>
  <c r="P27" i="15"/>
  <c r="O28" i="15"/>
  <c r="P28" i="15"/>
  <c r="O29" i="15"/>
  <c r="P29" i="15"/>
  <c r="O30" i="15"/>
  <c r="P30" i="15"/>
  <c r="O31" i="15"/>
  <c r="P31" i="15"/>
  <c r="O32" i="15"/>
  <c r="P32" i="15"/>
  <c r="O33" i="15"/>
  <c r="P33" i="15"/>
  <c r="O34" i="15"/>
  <c r="P34" i="15"/>
  <c r="O35" i="15"/>
  <c r="P35" i="15"/>
  <c r="O36" i="15"/>
  <c r="P36" i="15"/>
  <c r="O37" i="15"/>
  <c r="P37" i="15"/>
  <c r="P23" i="15"/>
  <c r="O23" i="15"/>
  <c r="O41" i="15"/>
  <c r="D41" i="15"/>
  <c r="R38" i="15"/>
  <c r="G37" i="15"/>
  <c r="B37" i="15"/>
  <c r="G36" i="15"/>
  <c r="B36" i="15"/>
  <c r="G35" i="15"/>
  <c r="B35" i="15"/>
  <c r="G34" i="15"/>
  <c r="B34" i="15"/>
  <c r="G33" i="15"/>
  <c r="B33" i="15"/>
  <c r="A33" i="15"/>
  <c r="G32" i="15"/>
  <c r="B32" i="15"/>
  <c r="G31" i="15"/>
  <c r="B31" i="15"/>
  <c r="G30" i="15"/>
  <c r="B30" i="15"/>
  <c r="G29" i="15"/>
  <c r="B29" i="15"/>
  <c r="G28" i="15"/>
  <c r="B28" i="15"/>
  <c r="A28" i="15"/>
  <c r="G27" i="15"/>
  <c r="B27" i="15"/>
  <c r="G26" i="15"/>
  <c r="B26" i="15"/>
  <c r="G25" i="15"/>
  <c r="B25" i="15"/>
  <c r="G24" i="15"/>
  <c r="B24" i="15"/>
  <c r="G23" i="15"/>
  <c r="B23" i="15"/>
  <c r="A23" i="15"/>
  <c r="G15" i="15"/>
  <c r="D15" i="15"/>
  <c r="B15" i="15"/>
  <c r="T38" i="15" l="1"/>
  <c r="P38" i="15"/>
  <c r="O38" i="15"/>
  <c r="L17" i="14"/>
  <c r="L16" i="12"/>
  <c r="L39" i="14" l="1"/>
  <c r="C34" i="14"/>
  <c r="C33" i="14"/>
  <c r="C32" i="14"/>
  <c r="C31" i="14"/>
  <c r="C30" i="14"/>
  <c r="C29" i="14"/>
  <c r="D29" i="14" s="1"/>
  <c r="C28" i="14"/>
  <c r="D28" i="14" s="1"/>
  <c r="C27" i="14"/>
  <c r="C26" i="14"/>
  <c r="C25" i="14"/>
  <c r="C24" i="14"/>
  <c r="D24" i="14" s="1"/>
  <c r="C23" i="14"/>
  <c r="D23" i="14" s="1"/>
  <c r="C22" i="14"/>
  <c r="C21" i="14"/>
  <c r="J13" i="14"/>
  <c r="D13" i="14"/>
  <c r="B13" i="14"/>
  <c r="E33" i="12" l="1"/>
  <c r="E60" i="12" s="1"/>
  <c r="E85" i="12" s="1"/>
  <c r="E110" i="12" s="1"/>
  <c r="E135" i="12" s="1"/>
  <c r="E160" i="12" s="1"/>
  <c r="E32" i="12"/>
  <c r="E31" i="12"/>
  <c r="E58" i="12" s="1"/>
  <c r="E83" i="12" s="1"/>
  <c r="E108" i="12" s="1"/>
  <c r="E133" i="12" s="1"/>
  <c r="E158" i="12" s="1"/>
  <c r="E30" i="12"/>
  <c r="E57" i="12" s="1"/>
  <c r="E82" i="12" s="1"/>
  <c r="E107" i="12" s="1"/>
  <c r="E132" i="12" s="1"/>
  <c r="E29" i="12"/>
  <c r="E28" i="12"/>
  <c r="E27" i="12"/>
  <c r="E54" i="12" s="1"/>
  <c r="E79" i="12" s="1"/>
  <c r="E104" i="12" s="1"/>
  <c r="E129" i="12" s="1"/>
  <c r="E154" i="12" s="1"/>
  <c r="E26" i="12"/>
  <c r="E53" i="12" s="1"/>
  <c r="E78" i="12" s="1"/>
  <c r="E103" i="12" s="1"/>
  <c r="E128" i="12" s="1"/>
  <c r="E153" i="12" s="1"/>
  <c r="E25" i="12"/>
  <c r="E24" i="12"/>
  <c r="E23" i="12"/>
  <c r="E50" i="12" s="1"/>
  <c r="E75" i="12" s="1"/>
  <c r="E100" i="12" s="1"/>
  <c r="E125" i="12" s="1"/>
  <c r="E150" i="12" s="1"/>
  <c r="E22" i="12"/>
  <c r="E49" i="12" s="1"/>
  <c r="E74" i="12" s="1"/>
  <c r="E99" i="12" s="1"/>
  <c r="E124" i="12" s="1"/>
  <c r="E149" i="12" s="1"/>
  <c r="E21" i="12"/>
  <c r="E20" i="12"/>
  <c r="E47" i="12" s="1"/>
  <c r="E72" i="12" s="1"/>
  <c r="E97" i="12" s="1"/>
  <c r="E122" i="12" s="1"/>
  <c r="E147" i="12" s="1"/>
  <c r="E19" i="12"/>
  <c r="E46" i="12" s="1"/>
  <c r="E71" i="12" s="1"/>
  <c r="E96" i="12" s="1"/>
  <c r="E121" i="12" s="1"/>
  <c r="E146" i="12" s="1"/>
  <c r="B33" i="12"/>
  <c r="B60" i="12" s="1"/>
  <c r="B85" i="12" s="1"/>
  <c r="B110" i="12" s="1"/>
  <c r="B135" i="12" s="1"/>
  <c r="B160" i="12" s="1"/>
  <c r="B32" i="12"/>
  <c r="B59" i="12" s="1"/>
  <c r="B84" i="12" s="1"/>
  <c r="B109" i="12" s="1"/>
  <c r="B134" i="12" s="1"/>
  <c r="B159" i="12" s="1"/>
  <c r="B31" i="12"/>
  <c r="B58" i="12" s="1"/>
  <c r="B83" i="12" s="1"/>
  <c r="B108" i="12" s="1"/>
  <c r="B133" i="12" s="1"/>
  <c r="B158" i="12" s="1"/>
  <c r="B30" i="12"/>
  <c r="B57" i="12" s="1"/>
  <c r="B82" i="12" s="1"/>
  <c r="B107" i="12" s="1"/>
  <c r="B132" i="12" s="1"/>
  <c r="B157" i="12" s="1"/>
  <c r="B29" i="12"/>
  <c r="B56" i="12" s="1"/>
  <c r="B81" i="12" s="1"/>
  <c r="B106" i="12" s="1"/>
  <c r="B131" i="12" s="1"/>
  <c r="B156" i="12" s="1"/>
  <c r="B28" i="12"/>
  <c r="B55" i="12" s="1"/>
  <c r="B80" i="12" s="1"/>
  <c r="B105" i="12" s="1"/>
  <c r="B130" i="12" s="1"/>
  <c r="B155" i="12" s="1"/>
  <c r="B27" i="12"/>
  <c r="B54" i="12" s="1"/>
  <c r="B79" i="12" s="1"/>
  <c r="B104" i="12" s="1"/>
  <c r="B129" i="12" s="1"/>
  <c r="B154" i="12" s="1"/>
  <c r="B26" i="12"/>
  <c r="B53" i="12" s="1"/>
  <c r="B78" i="12" s="1"/>
  <c r="B103" i="12" s="1"/>
  <c r="B128" i="12" s="1"/>
  <c r="B153" i="12" s="1"/>
  <c r="B25" i="12"/>
  <c r="B52" i="12" s="1"/>
  <c r="B77" i="12" s="1"/>
  <c r="B102" i="12" s="1"/>
  <c r="B127" i="12" s="1"/>
  <c r="B152" i="12" s="1"/>
  <c r="B24" i="12"/>
  <c r="B51" i="12" s="1"/>
  <c r="B76" i="12" s="1"/>
  <c r="B101" i="12" s="1"/>
  <c r="B126" i="12" s="1"/>
  <c r="B151" i="12" s="1"/>
  <c r="B23" i="12"/>
  <c r="B50" i="12" s="1"/>
  <c r="B75" i="12" s="1"/>
  <c r="B100" i="12" s="1"/>
  <c r="B125" i="12" s="1"/>
  <c r="B150" i="12" s="1"/>
  <c r="B22" i="12"/>
  <c r="B49" i="12" s="1"/>
  <c r="B74" i="12" s="1"/>
  <c r="B99" i="12" s="1"/>
  <c r="B124" i="12" s="1"/>
  <c r="B149" i="12" s="1"/>
  <c r="B21" i="12"/>
  <c r="B48" i="12" s="1"/>
  <c r="B73" i="12" s="1"/>
  <c r="B98" i="12" s="1"/>
  <c r="B123" i="12" s="1"/>
  <c r="B148" i="12" s="1"/>
  <c r="B20" i="12"/>
  <c r="B19" i="12"/>
  <c r="E59" i="12"/>
  <c r="E84" i="12" s="1"/>
  <c r="E109" i="12" s="1"/>
  <c r="E134" i="12" s="1"/>
  <c r="E159" i="12" s="1"/>
  <c r="E56" i="12"/>
  <c r="E81" i="12" s="1"/>
  <c r="E106" i="12" s="1"/>
  <c r="E131" i="12" s="1"/>
  <c r="E156" i="12" s="1"/>
  <c r="E55" i="12"/>
  <c r="E80" i="12" s="1"/>
  <c r="E105" i="12" s="1"/>
  <c r="E130" i="12" s="1"/>
  <c r="E155" i="12" s="1"/>
  <c r="E52" i="12"/>
  <c r="E77" i="12" s="1"/>
  <c r="E102" i="12" s="1"/>
  <c r="E127" i="12" s="1"/>
  <c r="E152" i="12" s="1"/>
  <c r="E51" i="12"/>
  <c r="E76" i="12" s="1"/>
  <c r="E101" i="12" s="1"/>
  <c r="E126" i="12" s="1"/>
  <c r="E151" i="12" s="1"/>
  <c r="E48" i="12"/>
  <c r="E73" i="12" s="1"/>
  <c r="E98" i="12" s="1"/>
  <c r="E123" i="12" s="1"/>
  <c r="E148" i="12" s="1"/>
  <c r="B46" i="12" l="1"/>
  <c r="B71" i="12" s="1"/>
  <c r="B96" i="12" s="1"/>
  <c r="B121" i="12" s="1"/>
  <c r="B146" i="12" s="1"/>
  <c r="C19" i="12"/>
  <c r="B47" i="12"/>
  <c r="B72" i="12" s="1"/>
  <c r="B97" i="12" s="1"/>
  <c r="B122" i="12" s="1"/>
  <c r="B147" i="12" s="1"/>
  <c r="C20" i="12"/>
  <c r="H19" i="12" l="1"/>
  <c r="H20" i="14" s="1"/>
  <c r="R36" i="6"/>
  <c r="B51" i="8" l="1"/>
  <c r="B35" i="8"/>
  <c r="B14" i="8"/>
  <c r="D20" i="14" l="1"/>
  <c r="D31" i="14"/>
  <c r="D30" i="14"/>
  <c r="D25" i="14"/>
  <c r="D34" i="14"/>
  <c r="D27" i="14"/>
  <c r="D21" i="14"/>
  <c r="D33" i="14"/>
  <c r="D32" i="14"/>
  <c r="D22" i="14"/>
  <c r="D26" i="14"/>
  <c r="I130" i="10"/>
  <c r="I131" i="10"/>
  <c r="I132" i="10"/>
  <c r="I110" i="10"/>
  <c r="I114" i="10"/>
  <c r="I115" i="10"/>
  <c r="I116" i="10"/>
  <c r="I94" i="10"/>
  <c r="I98" i="10"/>
  <c r="I99" i="10"/>
  <c r="I82" i="10"/>
  <c r="I83" i="10"/>
  <c r="I62" i="10"/>
  <c r="I66" i="10"/>
  <c r="I67" i="10"/>
  <c r="I46" i="10"/>
  <c r="I50" i="10"/>
  <c r="I51" i="10"/>
  <c r="F43" i="10"/>
  <c r="F59" i="10" s="1"/>
  <c r="F75" i="10" s="1"/>
  <c r="F91" i="10" s="1"/>
  <c r="F107" i="10" s="1"/>
  <c r="F123" i="10" s="1"/>
  <c r="F44" i="10"/>
  <c r="F60" i="10" s="1"/>
  <c r="F76" i="10" s="1"/>
  <c r="F92" i="10" s="1"/>
  <c r="F108" i="10" s="1"/>
  <c r="F124" i="10" s="1"/>
  <c r="F45" i="10"/>
  <c r="F61" i="10" s="1"/>
  <c r="F77" i="10" s="1"/>
  <c r="F93" i="10" s="1"/>
  <c r="F109" i="10" s="1"/>
  <c r="F125" i="10" s="1"/>
  <c r="F46" i="10"/>
  <c r="F62" i="10" s="1"/>
  <c r="F78" i="10" s="1"/>
  <c r="F94" i="10" s="1"/>
  <c r="F110" i="10" s="1"/>
  <c r="F126" i="10" s="1"/>
  <c r="F47" i="10"/>
  <c r="F63" i="10" s="1"/>
  <c r="F79" i="10" s="1"/>
  <c r="F95" i="10" s="1"/>
  <c r="F111" i="10" s="1"/>
  <c r="F127" i="10" s="1"/>
  <c r="F48" i="10"/>
  <c r="F64" i="10" s="1"/>
  <c r="F80" i="10" s="1"/>
  <c r="F96" i="10" s="1"/>
  <c r="F112" i="10" s="1"/>
  <c r="F128" i="10" s="1"/>
  <c r="F49" i="10"/>
  <c r="F65" i="10" s="1"/>
  <c r="F81" i="10" s="1"/>
  <c r="F97" i="10" s="1"/>
  <c r="F113" i="10" s="1"/>
  <c r="F129" i="10" s="1"/>
  <c r="F50" i="10"/>
  <c r="F66" i="10" s="1"/>
  <c r="F82" i="10" s="1"/>
  <c r="F98" i="10" s="1"/>
  <c r="F114" i="10" s="1"/>
  <c r="F130" i="10" s="1"/>
  <c r="F51" i="10"/>
  <c r="F67" i="10" s="1"/>
  <c r="F83" i="10" s="1"/>
  <c r="F99" i="10" s="1"/>
  <c r="F115" i="10" s="1"/>
  <c r="F131" i="10" s="1"/>
  <c r="F52" i="10"/>
  <c r="F68" i="10" s="1"/>
  <c r="F84" i="10" s="1"/>
  <c r="F100" i="10" s="1"/>
  <c r="F116" i="10" s="1"/>
  <c r="F132" i="10" s="1"/>
  <c r="F53" i="10"/>
  <c r="F69" i="10" s="1"/>
  <c r="F85" i="10" s="1"/>
  <c r="F101" i="10" s="1"/>
  <c r="F117" i="10" s="1"/>
  <c r="F133" i="10" s="1"/>
  <c r="F54" i="10"/>
  <c r="F70" i="10" s="1"/>
  <c r="F86" i="10" s="1"/>
  <c r="F102" i="10" s="1"/>
  <c r="F118" i="10" s="1"/>
  <c r="F134" i="10" s="1"/>
  <c r="F55" i="10"/>
  <c r="F71" i="10" s="1"/>
  <c r="F87" i="10" s="1"/>
  <c r="F103" i="10" s="1"/>
  <c r="F119" i="10" s="1"/>
  <c r="F135" i="10" s="1"/>
  <c r="F56" i="10"/>
  <c r="F72" i="10" s="1"/>
  <c r="F88" i="10" s="1"/>
  <c r="F104" i="10" s="1"/>
  <c r="F120" i="10" s="1"/>
  <c r="F136" i="10" s="1"/>
  <c r="F42" i="10"/>
  <c r="G20" i="12"/>
  <c r="H20" i="12"/>
  <c r="I20" i="12"/>
  <c r="J20" i="12"/>
  <c r="K20" i="12"/>
  <c r="L20" i="12"/>
  <c r="G21" i="12"/>
  <c r="H21" i="12"/>
  <c r="I21" i="12"/>
  <c r="J21" i="12"/>
  <c r="K21" i="12"/>
  <c r="L21" i="12"/>
  <c r="G22" i="12"/>
  <c r="H22" i="12"/>
  <c r="I22" i="12"/>
  <c r="J22" i="12"/>
  <c r="K22" i="12"/>
  <c r="L22" i="12"/>
  <c r="G23" i="12"/>
  <c r="H23" i="12"/>
  <c r="I23" i="12"/>
  <c r="J23" i="12"/>
  <c r="K23" i="12"/>
  <c r="L23" i="12"/>
  <c r="G24" i="12"/>
  <c r="H24" i="12"/>
  <c r="I24" i="12"/>
  <c r="J24" i="12"/>
  <c r="K24" i="12"/>
  <c r="L24" i="12"/>
  <c r="G25" i="12"/>
  <c r="H25" i="12"/>
  <c r="I25" i="12"/>
  <c r="J25" i="12"/>
  <c r="K25" i="12"/>
  <c r="L25" i="12"/>
  <c r="G26" i="12"/>
  <c r="H26" i="12"/>
  <c r="I26" i="12"/>
  <c r="J26" i="12"/>
  <c r="K26" i="12"/>
  <c r="L26" i="12"/>
  <c r="G27" i="12"/>
  <c r="H27" i="12"/>
  <c r="I27" i="12"/>
  <c r="J27" i="12"/>
  <c r="K27" i="12"/>
  <c r="L27" i="12"/>
  <c r="G28" i="12"/>
  <c r="H28" i="12"/>
  <c r="I28" i="12"/>
  <c r="J28" i="12"/>
  <c r="K28" i="12"/>
  <c r="L28" i="12"/>
  <c r="G29" i="12"/>
  <c r="H29" i="12"/>
  <c r="I29" i="12"/>
  <c r="J29" i="12"/>
  <c r="K29" i="12"/>
  <c r="L29" i="12"/>
  <c r="G30" i="12"/>
  <c r="H30" i="12"/>
  <c r="I30" i="12"/>
  <c r="J30" i="12"/>
  <c r="K30" i="12"/>
  <c r="L30" i="12"/>
  <c r="G31" i="12"/>
  <c r="H31" i="12"/>
  <c r="I31" i="12"/>
  <c r="J31" i="12"/>
  <c r="K31" i="12"/>
  <c r="L31" i="12"/>
  <c r="G32" i="12"/>
  <c r="H32" i="12"/>
  <c r="I32" i="12"/>
  <c r="J32" i="12"/>
  <c r="K32" i="12"/>
  <c r="L32" i="12"/>
  <c r="G33" i="12"/>
  <c r="H33" i="12"/>
  <c r="I33" i="12"/>
  <c r="J33" i="12"/>
  <c r="K33" i="12"/>
  <c r="L33" i="12"/>
  <c r="V19" i="12"/>
  <c r="I19" i="12"/>
  <c r="J19" i="12"/>
  <c r="K19" i="12"/>
  <c r="L19" i="12"/>
  <c r="G19" i="12"/>
  <c r="G20" i="14" s="1"/>
  <c r="X19" i="12" l="1"/>
  <c r="J20" i="14"/>
  <c r="W32" i="12"/>
  <c r="I59" i="12" s="1"/>
  <c r="I33" i="14"/>
  <c r="W30" i="12"/>
  <c r="I31" i="14"/>
  <c r="W28" i="12"/>
  <c r="I55" i="12" s="1"/>
  <c r="I29" i="14"/>
  <c r="W26" i="12"/>
  <c r="I27" i="14"/>
  <c r="W24" i="12"/>
  <c r="I51" i="12" s="1"/>
  <c r="I25" i="14"/>
  <c r="U23" i="12"/>
  <c r="G24" i="14"/>
  <c r="Y21" i="12"/>
  <c r="K48" i="12" s="1"/>
  <c r="K22" i="14"/>
  <c r="Z32" i="12"/>
  <c r="L59" i="12" s="1"/>
  <c r="L33" i="14"/>
  <c r="Z30" i="12"/>
  <c r="L57" i="12" s="1"/>
  <c r="L31" i="14"/>
  <c r="Z28" i="12"/>
  <c r="L29" i="14"/>
  <c r="V28" i="12"/>
  <c r="H55" i="12" s="1"/>
  <c r="H29" i="14"/>
  <c r="X27" i="12"/>
  <c r="J28" i="14"/>
  <c r="Z26" i="12"/>
  <c r="L53" i="12" s="1"/>
  <c r="L27" i="14"/>
  <c r="V26" i="12"/>
  <c r="H27" i="14"/>
  <c r="X25" i="12"/>
  <c r="J52" i="12" s="1"/>
  <c r="J26" i="14"/>
  <c r="Z24" i="12"/>
  <c r="L25" i="14"/>
  <c r="V24" i="12"/>
  <c r="H51" i="12" s="1"/>
  <c r="H25" i="14"/>
  <c r="X23" i="12"/>
  <c r="J24" i="14"/>
  <c r="Z22" i="12"/>
  <c r="L49" i="12" s="1"/>
  <c r="L23" i="14"/>
  <c r="V22" i="12"/>
  <c r="H23" i="14"/>
  <c r="X21" i="12"/>
  <c r="J48" i="12" s="1"/>
  <c r="J22" i="14"/>
  <c r="Z20" i="12"/>
  <c r="L21" i="14"/>
  <c r="V20" i="12"/>
  <c r="H47" i="12" s="1"/>
  <c r="H21" i="14"/>
  <c r="Y33" i="12"/>
  <c r="K60" i="12" s="1"/>
  <c r="K34" i="14"/>
  <c r="Y31" i="12"/>
  <c r="K58" i="12" s="1"/>
  <c r="K32" i="14"/>
  <c r="Y29" i="12"/>
  <c r="K30" i="14"/>
  <c r="Y27" i="12"/>
  <c r="K54" i="12" s="1"/>
  <c r="K28" i="14"/>
  <c r="Y25" i="12"/>
  <c r="K26" i="14"/>
  <c r="U25" i="12"/>
  <c r="G52" i="12" s="1"/>
  <c r="G26" i="14"/>
  <c r="Y23" i="12"/>
  <c r="K24" i="14"/>
  <c r="W22" i="12"/>
  <c r="I49" i="12" s="1"/>
  <c r="I23" i="14"/>
  <c r="U21" i="12"/>
  <c r="G48" i="12" s="1"/>
  <c r="U48" i="12" s="1"/>
  <c r="G73" i="12" s="1"/>
  <c r="G22" i="14"/>
  <c r="W20" i="12"/>
  <c r="I47" i="12" s="1"/>
  <c r="W47" i="12" s="1"/>
  <c r="I21" i="14"/>
  <c r="W19" i="12"/>
  <c r="I20" i="14"/>
  <c r="V32" i="12"/>
  <c r="H59" i="12" s="1"/>
  <c r="H33" i="14"/>
  <c r="X29" i="12"/>
  <c r="J30" i="14"/>
  <c r="W33" i="12"/>
  <c r="I60" i="12" s="1"/>
  <c r="I34" i="14"/>
  <c r="Y32" i="12"/>
  <c r="K59" i="12" s="1"/>
  <c r="K33" i="14"/>
  <c r="U32" i="12"/>
  <c r="G59" i="12" s="1"/>
  <c r="G33" i="14"/>
  <c r="W31" i="12"/>
  <c r="I58" i="12" s="1"/>
  <c r="I32" i="14"/>
  <c r="Y30" i="12"/>
  <c r="K57" i="12" s="1"/>
  <c r="K31" i="14"/>
  <c r="U30" i="12"/>
  <c r="G31" i="14"/>
  <c r="W29" i="12"/>
  <c r="I56" i="12" s="1"/>
  <c r="I30" i="14"/>
  <c r="Y28" i="12"/>
  <c r="K55" i="12" s="1"/>
  <c r="K29" i="14"/>
  <c r="U28" i="12"/>
  <c r="G55" i="12" s="1"/>
  <c r="G29" i="14"/>
  <c r="W27" i="12"/>
  <c r="I54" i="12" s="1"/>
  <c r="I28" i="14"/>
  <c r="Y26" i="12"/>
  <c r="K53" i="12" s="1"/>
  <c r="K27" i="14"/>
  <c r="U26" i="12"/>
  <c r="G53" i="12" s="1"/>
  <c r="G27" i="14"/>
  <c r="W25" i="12"/>
  <c r="I52" i="12" s="1"/>
  <c r="I26" i="14"/>
  <c r="Y24" i="12"/>
  <c r="K51" i="12" s="1"/>
  <c r="K25" i="14"/>
  <c r="U24" i="12"/>
  <c r="G51" i="12" s="1"/>
  <c r="G25" i="14"/>
  <c r="W23" i="12"/>
  <c r="I50" i="12" s="1"/>
  <c r="I24" i="14"/>
  <c r="Y22" i="12"/>
  <c r="K49" i="12" s="1"/>
  <c r="K23" i="14"/>
  <c r="U22" i="12"/>
  <c r="G49" i="12" s="1"/>
  <c r="U49" i="12" s="1"/>
  <c r="G23" i="14"/>
  <c r="W21" i="12"/>
  <c r="I48" i="12" s="1"/>
  <c r="I22" i="14"/>
  <c r="Y20" i="12"/>
  <c r="K47" i="12" s="1"/>
  <c r="K21" i="14"/>
  <c r="U20" i="12"/>
  <c r="G47" i="12" s="1"/>
  <c r="G21" i="14"/>
  <c r="U33" i="12"/>
  <c r="G60" i="12" s="1"/>
  <c r="U60" i="12" s="1"/>
  <c r="G34" i="14"/>
  <c r="U31" i="12"/>
  <c r="G58" i="12" s="1"/>
  <c r="U58" i="12" s="1"/>
  <c r="G32" i="14"/>
  <c r="U29" i="12"/>
  <c r="G30" i="14"/>
  <c r="U27" i="12"/>
  <c r="G54" i="12" s="1"/>
  <c r="G28" i="14"/>
  <c r="X33" i="12"/>
  <c r="J34" i="14"/>
  <c r="X31" i="12"/>
  <c r="J58" i="12" s="1"/>
  <c r="J32" i="14"/>
  <c r="V30" i="12"/>
  <c r="H57" i="12" s="1"/>
  <c r="H31" i="14"/>
  <c r="Z19" i="12"/>
  <c r="L46" i="12" s="1"/>
  <c r="L20" i="14"/>
  <c r="Y19" i="12"/>
  <c r="K46" i="12" s="1"/>
  <c r="K20" i="14"/>
  <c r="Z33" i="12"/>
  <c r="L60" i="12" s="1"/>
  <c r="L34" i="14"/>
  <c r="V33" i="12"/>
  <c r="H60" i="12" s="1"/>
  <c r="V60" i="12" s="1"/>
  <c r="H34" i="14"/>
  <c r="X32" i="12"/>
  <c r="J59" i="12" s="1"/>
  <c r="X59" i="12" s="1"/>
  <c r="J33" i="14"/>
  <c r="Z31" i="12"/>
  <c r="L58" i="12" s="1"/>
  <c r="L32" i="14"/>
  <c r="V31" i="12"/>
  <c r="H58" i="12" s="1"/>
  <c r="H32" i="14"/>
  <c r="X30" i="12"/>
  <c r="J57" i="12" s="1"/>
  <c r="X57" i="12" s="1"/>
  <c r="J31" i="14"/>
  <c r="Z29" i="12"/>
  <c r="L56" i="12" s="1"/>
  <c r="L30" i="14"/>
  <c r="V29" i="12"/>
  <c r="H56" i="12" s="1"/>
  <c r="V56" i="12" s="1"/>
  <c r="H30" i="14"/>
  <c r="X28" i="12"/>
  <c r="J55" i="12" s="1"/>
  <c r="J29" i="14"/>
  <c r="Z27" i="12"/>
  <c r="L54" i="12" s="1"/>
  <c r="L28" i="14"/>
  <c r="V27" i="12"/>
  <c r="H54" i="12" s="1"/>
  <c r="V54" i="12" s="1"/>
  <c r="H28" i="14"/>
  <c r="X26" i="12"/>
  <c r="J53" i="12" s="1"/>
  <c r="J27" i="14"/>
  <c r="Z25" i="12"/>
  <c r="L52" i="12" s="1"/>
  <c r="L26" i="14"/>
  <c r="V25" i="12"/>
  <c r="H52" i="12" s="1"/>
  <c r="H26" i="14"/>
  <c r="X24" i="12"/>
  <c r="J51" i="12" s="1"/>
  <c r="J25" i="14"/>
  <c r="Z23" i="12"/>
  <c r="L50" i="12" s="1"/>
  <c r="L24" i="14"/>
  <c r="V23" i="12"/>
  <c r="H50" i="12" s="1"/>
  <c r="V50" i="12" s="1"/>
  <c r="H24" i="14"/>
  <c r="X22" i="12"/>
  <c r="J49" i="12" s="1"/>
  <c r="J23" i="14"/>
  <c r="Z21" i="12"/>
  <c r="L48" i="12" s="1"/>
  <c r="L22" i="14"/>
  <c r="V21" i="12"/>
  <c r="H48" i="12" s="1"/>
  <c r="V48" i="12" s="1"/>
  <c r="H22" i="14"/>
  <c r="X20" i="12"/>
  <c r="J47" i="12" s="1"/>
  <c r="J21" i="14"/>
  <c r="U19" i="12"/>
  <c r="G46" i="12" s="1"/>
  <c r="E157" i="12"/>
  <c r="L165" i="12"/>
  <c r="C165" i="12"/>
  <c r="C163" i="12"/>
  <c r="M160" i="12"/>
  <c r="AB160" i="12" s="1"/>
  <c r="C160" i="12"/>
  <c r="D160" i="12" s="1"/>
  <c r="M159" i="12"/>
  <c r="AB159" i="12" s="1"/>
  <c r="C159" i="12"/>
  <c r="D159" i="12" s="1"/>
  <c r="M158" i="12"/>
  <c r="AB158" i="12" s="1"/>
  <c r="C158" i="12"/>
  <c r="D158" i="12" s="1"/>
  <c r="M157" i="12"/>
  <c r="AB157" i="12" s="1"/>
  <c r="C157" i="12"/>
  <c r="D157" i="12" s="1"/>
  <c r="M156" i="12"/>
  <c r="AB156" i="12" s="1"/>
  <c r="C156" i="12"/>
  <c r="D156" i="12" s="1"/>
  <c r="M155" i="12"/>
  <c r="AB155" i="12" s="1"/>
  <c r="C155" i="12"/>
  <c r="D155" i="12" s="1"/>
  <c r="M154" i="12"/>
  <c r="AB154" i="12" s="1"/>
  <c r="C154" i="12"/>
  <c r="D154" i="12" s="1"/>
  <c r="M153" i="12"/>
  <c r="AB153" i="12" s="1"/>
  <c r="C153" i="12"/>
  <c r="D153" i="12" s="1"/>
  <c r="M152" i="12"/>
  <c r="AB152" i="12" s="1"/>
  <c r="C152" i="12"/>
  <c r="D152" i="12" s="1"/>
  <c r="M151" i="12"/>
  <c r="AB151" i="12" s="1"/>
  <c r="C151" i="12"/>
  <c r="D151" i="12" s="1"/>
  <c r="M150" i="12"/>
  <c r="AB150" i="12" s="1"/>
  <c r="C150" i="12"/>
  <c r="D150" i="12" s="1"/>
  <c r="M149" i="12"/>
  <c r="AB149" i="12" s="1"/>
  <c r="C149" i="12"/>
  <c r="D149" i="12" s="1"/>
  <c r="M148" i="12"/>
  <c r="AB148" i="12" s="1"/>
  <c r="C148" i="12"/>
  <c r="D148" i="12" s="1"/>
  <c r="M147" i="12"/>
  <c r="AB147" i="12" s="1"/>
  <c r="C147" i="12"/>
  <c r="D147" i="12" s="1"/>
  <c r="M146" i="12"/>
  <c r="AB146" i="12" s="1"/>
  <c r="C146" i="12"/>
  <c r="D146" i="12" s="1"/>
  <c r="L140" i="12"/>
  <c r="C140" i="12"/>
  <c r="C138" i="12"/>
  <c r="M135" i="12"/>
  <c r="AB135" i="12" s="1"/>
  <c r="C135" i="12"/>
  <c r="D135" i="12" s="1"/>
  <c r="M134" i="12"/>
  <c r="AB134" i="12" s="1"/>
  <c r="C134" i="12"/>
  <c r="D134" i="12" s="1"/>
  <c r="M133" i="12"/>
  <c r="AB133" i="12" s="1"/>
  <c r="C133" i="12"/>
  <c r="D133" i="12" s="1"/>
  <c r="M132" i="12"/>
  <c r="AB132" i="12" s="1"/>
  <c r="C132" i="12"/>
  <c r="D132" i="12" s="1"/>
  <c r="M131" i="12"/>
  <c r="AB131" i="12" s="1"/>
  <c r="C131" i="12"/>
  <c r="D131" i="12" s="1"/>
  <c r="M130" i="12"/>
  <c r="AB130" i="12" s="1"/>
  <c r="C130" i="12"/>
  <c r="D130" i="12" s="1"/>
  <c r="M129" i="12"/>
  <c r="AB129" i="12" s="1"/>
  <c r="C129" i="12"/>
  <c r="D129" i="12" s="1"/>
  <c r="M128" i="12"/>
  <c r="AB128" i="12" s="1"/>
  <c r="C128" i="12"/>
  <c r="D128" i="12" s="1"/>
  <c r="M127" i="12"/>
  <c r="AB127" i="12" s="1"/>
  <c r="C127" i="12"/>
  <c r="D127" i="12" s="1"/>
  <c r="M126" i="12"/>
  <c r="AB126" i="12" s="1"/>
  <c r="C126" i="12"/>
  <c r="D126" i="12" s="1"/>
  <c r="M125" i="12"/>
  <c r="AB125" i="12" s="1"/>
  <c r="C125" i="12"/>
  <c r="D125" i="12" s="1"/>
  <c r="M124" i="12"/>
  <c r="AB124" i="12" s="1"/>
  <c r="C124" i="12"/>
  <c r="D124" i="12" s="1"/>
  <c r="M123" i="12"/>
  <c r="AB123" i="12" s="1"/>
  <c r="C123" i="12"/>
  <c r="D123" i="12" s="1"/>
  <c r="M122" i="12"/>
  <c r="AB122" i="12" s="1"/>
  <c r="C122" i="12"/>
  <c r="D122" i="12" s="1"/>
  <c r="M121" i="12"/>
  <c r="AB121" i="12" s="1"/>
  <c r="C121" i="12"/>
  <c r="D121" i="12" s="1"/>
  <c r="L115" i="12"/>
  <c r="C115" i="12"/>
  <c r="C113" i="12"/>
  <c r="M110" i="12"/>
  <c r="AB110" i="12" s="1"/>
  <c r="C110" i="12"/>
  <c r="D110" i="12" s="1"/>
  <c r="M109" i="12"/>
  <c r="AB109" i="12" s="1"/>
  <c r="C109" i="12"/>
  <c r="D109" i="12" s="1"/>
  <c r="M108" i="12"/>
  <c r="AB108" i="12" s="1"/>
  <c r="C108" i="12"/>
  <c r="D108" i="12" s="1"/>
  <c r="M107" i="12"/>
  <c r="AB107" i="12" s="1"/>
  <c r="C107" i="12"/>
  <c r="D107" i="12" s="1"/>
  <c r="M106" i="12"/>
  <c r="AB106" i="12" s="1"/>
  <c r="C106" i="12"/>
  <c r="D106" i="12" s="1"/>
  <c r="M105" i="12"/>
  <c r="AB105" i="12" s="1"/>
  <c r="C105" i="12"/>
  <c r="D105" i="12" s="1"/>
  <c r="M104" i="12"/>
  <c r="AB104" i="12" s="1"/>
  <c r="C104" i="12"/>
  <c r="D104" i="12" s="1"/>
  <c r="M103" i="12"/>
  <c r="AB103" i="12" s="1"/>
  <c r="C103" i="12"/>
  <c r="D103" i="12" s="1"/>
  <c r="M102" i="12"/>
  <c r="AB102" i="12" s="1"/>
  <c r="C102" i="12"/>
  <c r="D102" i="12" s="1"/>
  <c r="M101" i="12"/>
  <c r="AB101" i="12" s="1"/>
  <c r="C101" i="12"/>
  <c r="D101" i="12" s="1"/>
  <c r="M100" i="12"/>
  <c r="AB100" i="12" s="1"/>
  <c r="C100" i="12"/>
  <c r="D100" i="12" s="1"/>
  <c r="M99" i="12"/>
  <c r="AB99" i="12" s="1"/>
  <c r="C99" i="12"/>
  <c r="D99" i="12" s="1"/>
  <c r="M98" i="12"/>
  <c r="AB98" i="12" s="1"/>
  <c r="C98" i="12"/>
  <c r="D98" i="12" s="1"/>
  <c r="M97" i="12"/>
  <c r="AB97" i="12" s="1"/>
  <c r="C97" i="12"/>
  <c r="D97" i="12" s="1"/>
  <c r="M96" i="12"/>
  <c r="AB96" i="12" s="1"/>
  <c r="C96" i="12"/>
  <c r="D96" i="12" s="1"/>
  <c r="I57" i="12"/>
  <c r="G50" i="12"/>
  <c r="L90" i="12"/>
  <c r="C90" i="12"/>
  <c r="C88" i="12"/>
  <c r="M85" i="12"/>
  <c r="AB85" i="12" s="1"/>
  <c r="C85" i="12"/>
  <c r="D85" i="12" s="1"/>
  <c r="M84" i="12"/>
  <c r="AB84" i="12" s="1"/>
  <c r="C84" i="12"/>
  <c r="D84" i="12" s="1"/>
  <c r="M83" i="12"/>
  <c r="AB83" i="12" s="1"/>
  <c r="C83" i="12"/>
  <c r="D83" i="12" s="1"/>
  <c r="M82" i="12"/>
  <c r="AB82" i="12" s="1"/>
  <c r="C82" i="12"/>
  <c r="D82" i="12" s="1"/>
  <c r="M81" i="12"/>
  <c r="AB81" i="12" s="1"/>
  <c r="C81" i="12"/>
  <c r="D81" i="12" s="1"/>
  <c r="M80" i="12"/>
  <c r="AB80" i="12" s="1"/>
  <c r="C80" i="12"/>
  <c r="D80" i="12" s="1"/>
  <c r="M79" i="12"/>
  <c r="AB79" i="12" s="1"/>
  <c r="C79" i="12"/>
  <c r="D79" i="12" s="1"/>
  <c r="M78" i="12"/>
  <c r="AB78" i="12" s="1"/>
  <c r="C78" i="12"/>
  <c r="D78" i="12" s="1"/>
  <c r="M77" i="12"/>
  <c r="AB77" i="12" s="1"/>
  <c r="C77" i="12"/>
  <c r="D77" i="12" s="1"/>
  <c r="M76" i="12"/>
  <c r="AB76" i="12" s="1"/>
  <c r="C76" i="12"/>
  <c r="D76" i="12" s="1"/>
  <c r="M75" i="12"/>
  <c r="AB75" i="12" s="1"/>
  <c r="C75" i="12"/>
  <c r="D75" i="12" s="1"/>
  <c r="M74" i="12"/>
  <c r="AB74" i="12" s="1"/>
  <c r="C74" i="12"/>
  <c r="D74" i="12" s="1"/>
  <c r="M73" i="12"/>
  <c r="AB73" i="12" s="1"/>
  <c r="C73" i="12"/>
  <c r="D73" i="12" s="1"/>
  <c r="M72" i="12"/>
  <c r="AB72" i="12" s="1"/>
  <c r="C72" i="12"/>
  <c r="D72" i="12" s="1"/>
  <c r="M71" i="12"/>
  <c r="AB71" i="12" s="1"/>
  <c r="C71" i="12"/>
  <c r="D71" i="12" s="1"/>
  <c r="M60" i="12"/>
  <c r="AB60" i="12" s="1"/>
  <c r="C60" i="12"/>
  <c r="D60" i="12" s="1"/>
  <c r="M59" i="12"/>
  <c r="AB59" i="12" s="1"/>
  <c r="C59" i="12"/>
  <c r="D59" i="12" s="1"/>
  <c r="M58" i="12"/>
  <c r="AB58" i="12" s="1"/>
  <c r="C58" i="12"/>
  <c r="D58" i="12" s="1"/>
  <c r="M57" i="12"/>
  <c r="AB57" i="12" s="1"/>
  <c r="C57" i="12"/>
  <c r="D57" i="12" s="1"/>
  <c r="M56" i="12"/>
  <c r="AB56" i="12" s="1"/>
  <c r="C56" i="12"/>
  <c r="D56" i="12" s="1"/>
  <c r="M55" i="12"/>
  <c r="AB55" i="12" s="1"/>
  <c r="C55" i="12"/>
  <c r="D55" i="12" s="1"/>
  <c r="M54" i="12"/>
  <c r="AB54" i="12" s="1"/>
  <c r="C54" i="12"/>
  <c r="D54" i="12" s="1"/>
  <c r="M53" i="12"/>
  <c r="AB53" i="12" s="1"/>
  <c r="C53" i="12"/>
  <c r="D53" i="12" s="1"/>
  <c r="M52" i="12"/>
  <c r="AB52" i="12" s="1"/>
  <c r="C52" i="12"/>
  <c r="D52" i="12" s="1"/>
  <c r="M51" i="12"/>
  <c r="AB51" i="12" s="1"/>
  <c r="C51" i="12"/>
  <c r="D51" i="12" s="1"/>
  <c r="M50" i="12"/>
  <c r="AB50" i="12" s="1"/>
  <c r="C50" i="12"/>
  <c r="D50" i="12" s="1"/>
  <c r="M49" i="12"/>
  <c r="AB49" i="12" s="1"/>
  <c r="C49" i="12"/>
  <c r="D49" i="12" s="1"/>
  <c r="M48" i="12"/>
  <c r="AB48" i="12" s="1"/>
  <c r="C48" i="12"/>
  <c r="D48" i="12" s="1"/>
  <c r="M47" i="12"/>
  <c r="AB47" i="12" s="1"/>
  <c r="C47" i="12"/>
  <c r="D47" i="12" s="1"/>
  <c r="M46" i="12"/>
  <c r="AB46" i="12" s="1"/>
  <c r="C46" i="12"/>
  <c r="D46" i="12" s="1"/>
  <c r="K16" i="12"/>
  <c r="R16" i="12" s="1"/>
  <c r="S16" i="12" s="1"/>
  <c r="Z16" i="12" s="1"/>
  <c r="L43" i="12" s="1"/>
  <c r="L47" i="12"/>
  <c r="H49" i="12"/>
  <c r="J50" i="12"/>
  <c r="K50" i="12"/>
  <c r="L51" i="12"/>
  <c r="K52" i="12"/>
  <c r="H53" i="12"/>
  <c r="I53" i="12"/>
  <c r="J54" i="12"/>
  <c r="L55" i="12"/>
  <c r="G56" i="12"/>
  <c r="J56" i="12"/>
  <c r="K56" i="12"/>
  <c r="G57" i="12"/>
  <c r="J60" i="12"/>
  <c r="H46" i="12"/>
  <c r="V46" i="12" s="1"/>
  <c r="I46" i="12"/>
  <c r="J46" i="12"/>
  <c r="F22" i="14" l="1"/>
  <c r="F25" i="14"/>
  <c r="F30" i="14"/>
  <c r="F20" i="14"/>
  <c r="F21" i="14"/>
  <c r="F29" i="14"/>
  <c r="F33" i="14"/>
  <c r="F34" i="14"/>
  <c r="F26" i="14"/>
  <c r="F23" i="14"/>
  <c r="F24" i="14"/>
  <c r="F27" i="14"/>
  <c r="F28" i="14"/>
  <c r="F31" i="14"/>
  <c r="F32" i="14"/>
  <c r="Z58" i="12"/>
  <c r="L83" i="12" s="1"/>
  <c r="Y56" i="12"/>
  <c r="K81" i="12" s="1"/>
  <c r="Z53" i="12"/>
  <c r="L78" i="12" s="1"/>
  <c r="U51" i="12"/>
  <c r="G76" i="12" s="1"/>
  <c r="Y47" i="12"/>
  <c r="K72" i="12" s="1"/>
  <c r="Y60" i="12"/>
  <c r="K85" i="12" s="1"/>
  <c r="V59" i="12"/>
  <c r="H84" i="12" s="1"/>
  <c r="Z57" i="12"/>
  <c r="L82" i="12" s="1"/>
  <c r="W56" i="12"/>
  <c r="I81" i="12" s="1"/>
  <c r="U55" i="12"/>
  <c r="G80" i="12" s="1"/>
  <c r="X53" i="12"/>
  <c r="J78" i="12" s="1"/>
  <c r="W51" i="12"/>
  <c r="I76" i="12" s="1"/>
  <c r="Y16" i="12"/>
  <c r="K43" i="12" s="1"/>
  <c r="R43" i="12" s="1"/>
  <c r="S43" i="12" s="1"/>
  <c r="Z43" i="12" s="1"/>
  <c r="L68" i="12" s="1"/>
  <c r="U46" i="12"/>
  <c r="G71" i="12" s="1"/>
  <c r="Y54" i="12"/>
  <c r="K79" i="12" s="1"/>
  <c r="Z46" i="12"/>
  <c r="L71" i="12" s="1"/>
  <c r="W60" i="12"/>
  <c r="I85" i="12" s="1"/>
  <c r="U56" i="12"/>
  <c r="G81" i="12" s="1"/>
  <c r="X54" i="12"/>
  <c r="J79" i="12" s="1"/>
  <c r="X52" i="12"/>
  <c r="J77" i="12" s="1"/>
  <c r="X49" i="12"/>
  <c r="J74" i="12" s="1"/>
  <c r="X46" i="12"/>
  <c r="J71" i="12" s="1"/>
  <c r="Z59" i="12"/>
  <c r="L84" i="12" s="1"/>
  <c r="X58" i="12"/>
  <c r="J83" i="12" s="1"/>
  <c r="U57" i="12"/>
  <c r="G82" i="12" s="1"/>
  <c r="U82" i="12" s="1"/>
  <c r="G107" i="12" s="1"/>
  <c r="U107" i="12" s="1"/>
  <c r="Y55" i="12"/>
  <c r="K80" i="12" s="1"/>
  <c r="Z52" i="12"/>
  <c r="L77" i="12" s="1"/>
  <c r="V52" i="12"/>
  <c r="H77" i="12" s="1"/>
  <c r="Y50" i="12"/>
  <c r="K75" i="12" s="1"/>
  <c r="Z49" i="12"/>
  <c r="L74" i="12" s="1"/>
  <c r="V47" i="12"/>
  <c r="H72" i="12" s="1"/>
  <c r="W46" i="12"/>
  <c r="I71" i="12" s="1"/>
  <c r="X60" i="12"/>
  <c r="J85" i="12" s="1"/>
  <c r="Y59" i="12"/>
  <c r="K84" i="12" s="1"/>
  <c r="U59" i="12"/>
  <c r="G84" i="12" s="1"/>
  <c r="U84" i="12" s="1"/>
  <c r="W58" i="12"/>
  <c r="I83" i="12" s="1"/>
  <c r="W83" i="12" s="1"/>
  <c r="Y57" i="12"/>
  <c r="K82" i="12" s="1"/>
  <c r="Z56" i="12"/>
  <c r="L81" i="12" s="1"/>
  <c r="X55" i="12"/>
  <c r="J80" i="12" s="1"/>
  <c r="Z54" i="12"/>
  <c r="L79" i="12" s="1"/>
  <c r="U54" i="12"/>
  <c r="G79" i="12" s="1"/>
  <c r="W53" i="12"/>
  <c r="Y52" i="12"/>
  <c r="K77" i="12" s="1"/>
  <c r="Z51" i="12"/>
  <c r="L76" i="12" s="1"/>
  <c r="V51" i="12"/>
  <c r="H76" i="12" s="1"/>
  <c r="X50" i="12"/>
  <c r="J75" i="12" s="1"/>
  <c r="Y49" i="12"/>
  <c r="K74" i="12" s="1"/>
  <c r="Z48" i="12"/>
  <c r="L73" i="12" s="1"/>
  <c r="Z47" i="12"/>
  <c r="L72" i="12" s="1"/>
  <c r="U47" i="12"/>
  <c r="G72" i="12" s="1"/>
  <c r="U72" i="12" s="1"/>
  <c r="U73" i="12"/>
  <c r="G98" i="12" s="1"/>
  <c r="U50" i="12"/>
  <c r="G75" i="12" s="1"/>
  <c r="U52" i="12"/>
  <c r="G77" i="12" s="1"/>
  <c r="W49" i="12"/>
  <c r="I74" i="12" s="1"/>
  <c r="V58" i="12"/>
  <c r="H83" i="12" s="1"/>
  <c r="W55" i="12"/>
  <c r="I80" i="12" s="1"/>
  <c r="V53" i="12"/>
  <c r="H78" i="12" s="1"/>
  <c r="Y51" i="12"/>
  <c r="K76" i="12" s="1"/>
  <c r="W50" i="12"/>
  <c r="I75" i="12" s="1"/>
  <c r="X48" i="12"/>
  <c r="J73" i="12" s="1"/>
  <c r="Y46" i="12"/>
  <c r="K71" i="12" s="1"/>
  <c r="Z60" i="12"/>
  <c r="L85" i="12" s="1"/>
  <c r="W59" i="12"/>
  <c r="I84" i="12" s="1"/>
  <c r="Y58" i="12"/>
  <c r="K83" i="12" s="1"/>
  <c r="V57" i="12"/>
  <c r="H82" i="12" s="1"/>
  <c r="X56" i="12"/>
  <c r="J81" i="12" s="1"/>
  <c r="Z55" i="12"/>
  <c r="L80" i="12" s="1"/>
  <c r="V55" i="12"/>
  <c r="H80" i="12" s="1"/>
  <c r="W54" i="12"/>
  <c r="I79" i="12" s="1"/>
  <c r="W79" i="12" s="1"/>
  <c r="Y53" i="12"/>
  <c r="K78" i="12" s="1"/>
  <c r="U53" i="12"/>
  <c r="G78" i="12" s="1"/>
  <c r="W52" i="12"/>
  <c r="I77" i="12" s="1"/>
  <c r="X51" i="12"/>
  <c r="J76" i="12" s="1"/>
  <c r="Z50" i="12"/>
  <c r="L75" i="12" s="1"/>
  <c r="V49" i="12"/>
  <c r="H74" i="12" s="1"/>
  <c r="W48" i="12"/>
  <c r="I73" i="12" s="1"/>
  <c r="X47" i="12"/>
  <c r="J72" i="12" s="1"/>
  <c r="Y48" i="12"/>
  <c r="K73" i="12" s="1"/>
  <c r="W57" i="12"/>
  <c r="I82" i="12" s="1"/>
  <c r="F58" i="12"/>
  <c r="F60" i="12"/>
  <c r="H85" i="12"/>
  <c r="F59" i="12"/>
  <c r="J84" i="12"/>
  <c r="F57" i="12"/>
  <c r="J82" i="12"/>
  <c r="F56" i="12"/>
  <c r="H79" i="12"/>
  <c r="F51" i="12"/>
  <c r="F50" i="12"/>
  <c r="H75" i="12"/>
  <c r="H73" i="12"/>
  <c r="G85" i="12"/>
  <c r="F48" i="12"/>
  <c r="G74" i="12"/>
  <c r="U74" i="12" s="1"/>
  <c r="F49" i="12"/>
  <c r="F52" i="12"/>
  <c r="F47" i="12"/>
  <c r="F46" i="12"/>
  <c r="H71" i="12"/>
  <c r="F53" i="12"/>
  <c r="F55" i="12"/>
  <c r="F54" i="12"/>
  <c r="I72" i="12"/>
  <c r="Y43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M33" i="12"/>
  <c r="AB33" i="12" s="1"/>
  <c r="M32" i="12"/>
  <c r="AB32" i="12" s="1"/>
  <c r="M31" i="12"/>
  <c r="AB31" i="12" s="1"/>
  <c r="M30" i="12"/>
  <c r="AB30" i="12" s="1"/>
  <c r="M29" i="12"/>
  <c r="AB29" i="12" s="1"/>
  <c r="M28" i="12"/>
  <c r="AB28" i="12" s="1"/>
  <c r="M27" i="12"/>
  <c r="AB27" i="12" s="1"/>
  <c r="M26" i="12"/>
  <c r="AB26" i="12" s="1"/>
  <c r="M25" i="12"/>
  <c r="AB25" i="12" s="1"/>
  <c r="M24" i="12"/>
  <c r="AB24" i="12" s="1"/>
  <c r="M23" i="12"/>
  <c r="AB23" i="12" s="1"/>
  <c r="M22" i="12"/>
  <c r="AB22" i="12" s="1"/>
  <c r="M21" i="12"/>
  <c r="AB21" i="12" s="1"/>
  <c r="M20" i="12"/>
  <c r="AB20" i="12" s="1"/>
  <c r="M19" i="12"/>
  <c r="AB19" i="12" s="1"/>
  <c r="L40" i="12"/>
  <c r="F33" i="12"/>
  <c r="C33" i="12"/>
  <c r="D33" i="12" s="1"/>
  <c r="F32" i="12"/>
  <c r="C32" i="12"/>
  <c r="D32" i="12" s="1"/>
  <c r="F31" i="12"/>
  <c r="C31" i="12"/>
  <c r="D31" i="12" s="1"/>
  <c r="F30" i="12"/>
  <c r="C30" i="12"/>
  <c r="D30" i="12" s="1"/>
  <c r="F29" i="12"/>
  <c r="C29" i="12"/>
  <c r="D29" i="12" s="1"/>
  <c r="F28" i="12"/>
  <c r="C28" i="12"/>
  <c r="D28" i="12" s="1"/>
  <c r="F27" i="12"/>
  <c r="C27" i="12"/>
  <c r="D27" i="12" s="1"/>
  <c r="F26" i="12"/>
  <c r="C26" i="12"/>
  <c r="D26" i="12" s="1"/>
  <c r="F25" i="12"/>
  <c r="C25" i="12"/>
  <c r="D25" i="12" s="1"/>
  <c r="F24" i="12"/>
  <c r="C24" i="12"/>
  <c r="D24" i="12" s="1"/>
  <c r="F23" i="12"/>
  <c r="C23" i="12"/>
  <c r="D23" i="12" s="1"/>
  <c r="F22" i="12"/>
  <c r="C22" i="12"/>
  <c r="D22" i="12" s="1"/>
  <c r="F21" i="12"/>
  <c r="C21" i="12"/>
  <c r="D21" i="12" s="1"/>
  <c r="F20" i="12"/>
  <c r="D20" i="12"/>
  <c r="F19" i="12"/>
  <c r="D19" i="12"/>
  <c r="K68" i="12" l="1"/>
  <c r="R68" i="12" s="1"/>
  <c r="AA22" i="12"/>
  <c r="AA26" i="12"/>
  <c r="AA30" i="12"/>
  <c r="AA25" i="12"/>
  <c r="AA29" i="12"/>
  <c r="AA20" i="12"/>
  <c r="AA24" i="12"/>
  <c r="AA28" i="12"/>
  <c r="AA21" i="12"/>
  <c r="AA27" i="12"/>
  <c r="AA19" i="12"/>
  <c r="AA23" i="12"/>
  <c r="AA31" i="12"/>
  <c r="AA32" i="12"/>
  <c r="AA33" i="12"/>
  <c r="T51" i="12"/>
  <c r="AA51" i="12" s="1"/>
  <c r="T53" i="12"/>
  <c r="AA53" i="12" s="1"/>
  <c r="T57" i="12"/>
  <c r="AA57" i="12" s="1"/>
  <c r="T48" i="12"/>
  <c r="AA48" i="12" s="1"/>
  <c r="T52" i="12"/>
  <c r="AA52" i="12" s="1"/>
  <c r="I78" i="12"/>
  <c r="F78" i="12" s="1"/>
  <c r="T55" i="12"/>
  <c r="AA55" i="12" s="1"/>
  <c r="W73" i="12"/>
  <c r="I98" i="12" s="1"/>
  <c r="W77" i="12"/>
  <c r="I102" i="12" s="1"/>
  <c r="V80" i="12"/>
  <c r="H105" i="12" s="1"/>
  <c r="Y83" i="12"/>
  <c r="K108" i="12" s="1"/>
  <c r="Y71" i="12"/>
  <c r="K96" i="12" s="1"/>
  <c r="U77" i="12"/>
  <c r="F77" i="12"/>
  <c r="V76" i="12"/>
  <c r="H101" i="12" s="1"/>
  <c r="Y82" i="12"/>
  <c r="K107" i="12" s="1"/>
  <c r="Y75" i="12"/>
  <c r="K100" i="12" s="1"/>
  <c r="X74" i="12"/>
  <c r="J99" i="12" s="1"/>
  <c r="W76" i="12"/>
  <c r="I101" i="12" s="1"/>
  <c r="Z82" i="12"/>
  <c r="L107" i="12" s="1"/>
  <c r="U76" i="12"/>
  <c r="G101" i="12" s="1"/>
  <c r="U101" i="12" s="1"/>
  <c r="F76" i="12"/>
  <c r="W82" i="12"/>
  <c r="I107" i="12" s="1"/>
  <c r="V74" i="12"/>
  <c r="H99" i="12" s="1"/>
  <c r="U78" i="12"/>
  <c r="G103" i="12" s="1"/>
  <c r="Z80" i="12"/>
  <c r="L105" i="12" s="1"/>
  <c r="W84" i="12"/>
  <c r="I109" i="12" s="1"/>
  <c r="V83" i="12"/>
  <c r="H108" i="12" s="1"/>
  <c r="Y74" i="12"/>
  <c r="K99" i="12" s="1"/>
  <c r="X80" i="12"/>
  <c r="J105" i="12" s="1"/>
  <c r="V72" i="12"/>
  <c r="H97" i="12" s="1"/>
  <c r="Z84" i="12"/>
  <c r="L109" i="12" s="1"/>
  <c r="X78" i="12"/>
  <c r="J103" i="12" s="1"/>
  <c r="V84" i="12"/>
  <c r="H109" i="12" s="1"/>
  <c r="Z78" i="12"/>
  <c r="L103" i="12" s="1"/>
  <c r="Y73" i="12"/>
  <c r="K98" i="12" s="1"/>
  <c r="Z75" i="12"/>
  <c r="L100" i="12" s="1"/>
  <c r="Y78" i="12"/>
  <c r="K103" i="12" s="1"/>
  <c r="X81" i="12"/>
  <c r="J106" i="12" s="1"/>
  <c r="V78" i="12"/>
  <c r="H103" i="12" s="1"/>
  <c r="Z72" i="12"/>
  <c r="L97" i="12" s="1"/>
  <c r="U79" i="12"/>
  <c r="G104" i="12" s="1"/>
  <c r="X85" i="12"/>
  <c r="J110" i="12" s="1"/>
  <c r="U80" i="12"/>
  <c r="G105" i="12" s="1"/>
  <c r="U105" i="12" s="1"/>
  <c r="F80" i="12"/>
  <c r="Y85" i="12"/>
  <c r="K110" i="12" s="1"/>
  <c r="Y81" i="12"/>
  <c r="K106" i="12" s="1"/>
  <c r="X72" i="12"/>
  <c r="J97" i="12" s="1"/>
  <c r="X76" i="12"/>
  <c r="J101" i="12" s="1"/>
  <c r="V82" i="12"/>
  <c r="H107" i="12" s="1"/>
  <c r="W75" i="12"/>
  <c r="I100" i="12" s="1"/>
  <c r="F75" i="12"/>
  <c r="U98" i="12"/>
  <c r="G123" i="12" s="1"/>
  <c r="Y77" i="12"/>
  <c r="K102" i="12" s="1"/>
  <c r="Z77" i="12"/>
  <c r="L102" i="12" s="1"/>
  <c r="W81" i="12"/>
  <c r="I106" i="12" s="1"/>
  <c r="Y72" i="12"/>
  <c r="K97" i="12" s="1"/>
  <c r="Z83" i="12"/>
  <c r="L108" i="12" s="1"/>
  <c r="V75" i="12"/>
  <c r="H100" i="12" s="1"/>
  <c r="T54" i="12"/>
  <c r="AA54" i="12" s="1"/>
  <c r="X84" i="12"/>
  <c r="J109" i="12" s="1"/>
  <c r="X79" i="12"/>
  <c r="J104" i="12" s="1"/>
  <c r="W85" i="12"/>
  <c r="I110" i="12" s="1"/>
  <c r="Y79" i="12"/>
  <c r="K104" i="12" s="1"/>
  <c r="V71" i="12"/>
  <c r="H96" i="12" s="1"/>
  <c r="V96" i="12" s="1"/>
  <c r="U85" i="12"/>
  <c r="G110" i="12" s="1"/>
  <c r="W72" i="12"/>
  <c r="I97" i="12" s="1"/>
  <c r="V73" i="12"/>
  <c r="H98" i="12" s="1"/>
  <c r="X82" i="12"/>
  <c r="J107" i="12" s="1"/>
  <c r="V85" i="12"/>
  <c r="H110" i="12" s="1"/>
  <c r="Z85" i="12"/>
  <c r="L110" i="12" s="1"/>
  <c r="X73" i="12"/>
  <c r="J98" i="12" s="1"/>
  <c r="Y76" i="12"/>
  <c r="K101" i="12" s="1"/>
  <c r="W80" i="12"/>
  <c r="I105" i="12" s="1"/>
  <c r="W74" i="12"/>
  <c r="I99" i="12" s="1"/>
  <c r="U75" i="12"/>
  <c r="Z73" i="12"/>
  <c r="L98" i="12" s="1"/>
  <c r="X75" i="12"/>
  <c r="J100" i="12" s="1"/>
  <c r="Z76" i="12"/>
  <c r="L101" i="12" s="1"/>
  <c r="Z79" i="12"/>
  <c r="L104" i="12" s="1"/>
  <c r="Z81" i="12"/>
  <c r="L106" i="12" s="1"/>
  <c r="Y84" i="12"/>
  <c r="K109" i="12" s="1"/>
  <c r="W71" i="12"/>
  <c r="Z74" i="12"/>
  <c r="L99" i="12" s="1"/>
  <c r="V77" i="12"/>
  <c r="H102" i="12" s="1"/>
  <c r="V102" i="12" s="1"/>
  <c r="H127" i="12" s="1"/>
  <c r="V127" i="12" s="1"/>
  <c r="Y80" i="12"/>
  <c r="K105" i="12" s="1"/>
  <c r="X83" i="12"/>
  <c r="J108" i="12" s="1"/>
  <c r="X71" i="12"/>
  <c r="J96" i="12" s="1"/>
  <c r="X77" i="12"/>
  <c r="J102" i="12" s="1"/>
  <c r="U81" i="12"/>
  <c r="G106" i="12" s="1"/>
  <c r="Z71" i="12"/>
  <c r="L96" i="12" s="1"/>
  <c r="U71" i="12"/>
  <c r="G96" i="12" s="1"/>
  <c r="V79" i="12"/>
  <c r="H104" i="12" s="1"/>
  <c r="F73" i="12"/>
  <c r="T49" i="12"/>
  <c r="AA49" i="12" s="1"/>
  <c r="T59" i="12"/>
  <c r="AA59" i="12" s="1"/>
  <c r="F84" i="12"/>
  <c r="T50" i="12"/>
  <c r="AA50" i="12" s="1"/>
  <c r="T58" i="12"/>
  <c r="AA58" i="12" s="1"/>
  <c r="G83" i="12"/>
  <c r="U83" i="12" s="1"/>
  <c r="T56" i="12"/>
  <c r="AA56" i="12" s="1"/>
  <c r="H81" i="12"/>
  <c r="V81" i="12" s="1"/>
  <c r="G97" i="12"/>
  <c r="U97" i="12" s="1"/>
  <c r="F82" i="12"/>
  <c r="I108" i="12"/>
  <c r="F72" i="12"/>
  <c r="T47" i="12"/>
  <c r="AA47" i="12" s="1"/>
  <c r="G132" i="12"/>
  <c r="U132" i="12" s="1"/>
  <c r="F74" i="12"/>
  <c r="T60" i="12"/>
  <c r="AA60" i="12" s="1"/>
  <c r="I104" i="12"/>
  <c r="W104" i="12" s="1"/>
  <c r="F85" i="12"/>
  <c r="G109" i="12"/>
  <c r="U109" i="12" s="1"/>
  <c r="F79" i="12"/>
  <c r="T46" i="12"/>
  <c r="AA46" i="12" s="1"/>
  <c r="F71" i="12"/>
  <c r="S68" i="12" l="1"/>
  <c r="Z68" i="12" s="1"/>
  <c r="L93" i="12" s="1"/>
  <c r="Y68" i="12"/>
  <c r="K93" i="12" s="1"/>
  <c r="R93" i="12" s="1"/>
  <c r="Y93" i="12" s="1"/>
  <c r="K118" i="12" s="1"/>
  <c r="R118" i="12" s="1"/>
  <c r="Y118" i="12" s="1"/>
  <c r="K143" i="12" s="1"/>
  <c r="R143" i="12" s="1"/>
  <c r="Y143" i="12" s="1"/>
  <c r="W78" i="12"/>
  <c r="I103" i="12" s="1"/>
  <c r="W103" i="12" s="1"/>
  <c r="I128" i="12" s="1"/>
  <c r="T82" i="12"/>
  <c r="AA82" i="12" s="1"/>
  <c r="T75" i="12"/>
  <c r="AA75" i="12" s="1"/>
  <c r="T79" i="12"/>
  <c r="AA79" i="12" s="1"/>
  <c r="T84" i="12"/>
  <c r="AA84" i="12" s="1"/>
  <c r="T85" i="12"/>
  <c r="AA85" i="12" s="1"/>
  <c r="T72" i="12"/>
  <c r="AA72" i="12" s="1"/>
  <c r="T71" i="12"/>
  <c r="AA71" i="12" s="1"/>
  <c r="T76" i="12"/>
  <c r="AA76" i="12" s="1"/>
  <c r="I96" i="12"/>
  <c r="W96" i="12" s="1"/>
  <c r="I121" i="12" s="1"/>
  <c r="G100" i="12"/>
  <c r="U100" i="12" s="1"/>
  <c r="G125" i="12" s="1"/>
  <c r="U125" i="12" s="1"/>
  <c r="X96" i="12"/>
  <c r="J121" i="12" s="1"/>
  <c r="X121" i="12" s="1"/>
  <c r="J146" i="12" s="1"/>
  <c r="X146" i="12" s="1"/>
  <c r="I90" i="10" s="1"/>
  <c r="Z104" i="12"/>
  <c r="L129" i="12" s="1"/>
  <c r="Y101" i="12"/>
  <c r="K126" i="12" s="1"/>
  <c r="W110" i="12"/>
  <c r="I135" i="12" s="1"/>
  <c r="F110" i="12"/>
  <c r="Y97" i="12"/>
  <c r="K122" i="12" s="1"/>
  <c r="Y110" i="12"/>
  <c r="K135" i="12" s="1"/>
  <c r="Z100" i="12"/>
  <c r="L125" i="12" s="1"/>
  <c r="X105" i="12"/>
  <c r="J130" i="12" s="1"/>
  <c r="X130" i="12" s="1"/>
  <c r="J155" i="12" s="1"/>
  <c r="X155" i="12" s="1"/>
  <c r="W101" i="12"/>
  <c r="I126" i="12" s="1"/>
  <c r="V105" i="12"/>
  <c r="H130" i="12" s="1"/>
  <c r="V104" i="12"/>
  <c r="H129" i="12" s="1"/>
  <c r="U106" i="12"/>
  <c r="G131" i="12" s="1"/>
  <c r="Y109" i="12"/>
  <c r="K134" i="12" s="1"/>
  <c r="W99" i="12"/>
  <c r="I124" i="12" s="1"/>
  <c r="W97" i="12"/>
  <c r="I122" i="12" s="1"/>
  <c r="V100" i="12"/>
  <c r="H125" i="12" s="1"/>
  <c r="X97" i="12"/>
  <c r="J122" i="12" s="1"/>
  <c r="X122" i="12" s="1"/>
  <c r="J147" i="12" s="1"/>
  <c r="X147" i="12" s="1"/>
  <c r="I91" i="10" s="1"/>
  <c r="X106" i="12"/>
  <c r="J131" i="12" s="1"/>
  <c r="X131" i="12" s="1"/>
  <c r="J156" i="12" s="1"/>
  <c r="X156" i="12" s="1"/>
  <c r="I100" i="10" s="1"/>
  <c r="Z109" i="12"/>
  <c r="L134" i="12" s="1"/>
  <c r="V99" i="12"/>
  <c r="H124" i="12" s="1"/>
  <c r="U96" i="12"/>
  <c r="G121" i="12" s="1"/>
  <c r="F96" i="12"/>
  <c r="Z99" i="12"/>
  <c r="L124" i="12" s="1"/>
  <c r="Z98" i="12"/>
  <c r="L123" i="12" s="1"/>
  <c r="X107" i="12"/>
  <c r="J132" i="12" s="1"/>
  <c r="X132" i="12" s="1"/>
  <c r="J157" i="12" s="1"/>
  <c r="X157" i="12" s="1"/>
  <c r="I101" i="10" s="1"/>
  <c r="U123" i="12"/>
  <c r="G148" i="12" s="1"/>
  <c r="V107" i="12"/>
  <c r="F107" i="12"/>
  <c r="Z97" i="12"/>
  <c r="L122" i="12" s="1"/>
  <c r="V109" i="12"/>
  <c r="H134" i="12" s="1"/>
  <c r="Z105" i="12"/>
  <c r="L130" i="12" s="1"/>
  <c r="Y96" i="12"/>
  <c r="K121" i="12" s="1"/>
  <c r="Y105" i="12"/>
  <c r="K130" i="12" s="1"/>
  <c r="Z101" i="12"/>
  <c r="L126" i="12" s="1"/>
  <c r="Z110" i="12"/>
  <c r="L135" i="12" s="1"/>
  <c r="X109" i="12"/>
  <c r="J134" i="12" s="1"/>
  <c r="X134" i="12" s="1"/>
  <c r="J159" i="12" s="1"/>
  <c r="X159" i="12" s="1"/>
  <c r="I103" i="10" s="1"/>
  <c r="Z102" i="12"/>
  <c r="L127" i="12" s="1"/>
  <c r="X110" i="12"/>
  <c r="J135" i="12" s="1"/>
  <c r="X135" i="12" s="1"/>
  <c r="J160" i="12" s="1"/>
  <c r="X160" i="12" s="1"/>
  <c r="I104" i="10" s="1"/>
  <c r="V108" i="12"/>
  <c r="H133" i="12" s="1"/>
  <c r="Y100" i="12"/>
  <c r="K125" i="12" s="1"/>
  <c r="Y108" i="12"/>
  <c r="K133" i="12" s="1"/>
  <c r="W98" i="12"/>
  <c r="I123" i="12" s="1"/>
  <c r="Z96" i="12"/>
  <c r="L121" i="12" s="1"/>
  <c r="X102" i="12"/>
  <c r="J127" i="12" s="1"/>
  <c r="X127" i="12" s="1"/>
  <c r="J152" i="12" s="1"/>
  <c r="X152" i="12" s="1"/>
  <c r="I96" i="10" s="1"/>
  <c r="X108" i="12"/>
  <c r="J133" i="12" s="1"/>
  <c r="X133" i="12" s="1"/>
  <c r="J158" i="12" s="1"/>
  <c r="X158" i="12" s="1"/>
  <c r="I102" i="10" s="1"/>
  <c r="Z106" i="12"/>
  <c r="L131" i="12" s="1"/>
  <c r="X100" i="12"/>
  <c r="J125" i="12" s="1"/>
  <c r="X125" i="12" s="1"/>
  <c r="J150" i="12" s="1"/>
  <c r="X150" i="12" s="1"/>
  <c r="W105" i="12"/>
  <c r="I130" i="12" s="1"/>
  <c r="X98" i="12"/>
  <c r="J123" i="12" s="1"/>
  <c r="X123" i="12" s="1"/>
  <c r="J148" i="12" s="1"/>
  <c r="X148" i="12" s="1"/>
  <c r="I92" i="10" s="1"/>
  <c r="V110" i="12"/>
  <c r="H135" i="12" s="1"/>
  <c r="F98" i="12"/>
  <c r="V98" i="12"/>
  <c r="U110" i="12"/>
  <c r="Z108" i="12"/>
  <c r="L133" i="12" s="1"/>
  <c r="W106" i="12"/>
  <c r="I131" i="12" s="1"/>
  <c r="Y102" i="12"/>
  <c r="K127" i="12" s="1"/>
  <c r="Z103" i="12"/>
  <c r="L128" i="12" s="1"/>
  <c r="X103" i="12"/>
  <c r="J128" i="12" s="1"/>
  <c r="X128" i="12" s="1"/>
  <c r="J153" i="12" s="1"/>
  <c r="X153" i="12" s="1"/>
  <c r="I97" i="10" s="1"/>
  <c r="V97" i="12"/>
  <c r="H122" i="12" s="1"/>
  <c r="Y99" i="12"/>
  <c r="K124" i="12" s="1"/>
  <c r="W109" i="12"/>
  <c r="I134" i="12" s="1"/>
  <c r="U103" i="12"/>
  <c r="G128" i="12" s="1"/>
  <c r="U128" i="12" s="1"/>
  <c r="W107" i="12"/>
  <c r="I132" i="12" s="1"/>
  <c r="Z107" i="12"/>
  <c r="L132" i="12" s="1"/>
  <c r="X99" i="12"/>
  <c r="J124" i="12" s="1"/>
  <c r="X124" i="12" s="1"/>
  <c r="J149" i="12" s="1"/>
  <c r="X149" i="12" s="1"/>
  <c r="I93" i="10" s="1"/>
  <c r="Y107" i="12"/>
  <c r="K132" i="12" s="1"/>
  <c r="T77" i="12"/>
  <c r="AA77" i="12" s="1"/>
  <c r="Y104" i="12"/>
  <c r="K129" i="12" s="1"/>
  <c r="X104" i="12"/>
  <c r="J129" i="12" s="1"/>
  <c r="X129" i="12" s="1"/>
  <c r="J154" i="12" s="1"/>
  <c r="X154" i="12" s="1"/>
  <c r="W100" i="12"/>
  <c r="I125" i="12" s="1"/>
  <c r="X101" i="12"/>
  <c r="J126" i="12" s="1"/>
  <c r="X126" i="12" s="1"/>
  <c r="J151" i="12" s="1"/>
  <c r="X151" i="12" s="1"/>
  <c r="I95" i="10" s="1"/>
  <c r="Y106" i="12"/>
  <c r="K131" i="12" s="1"/>
  <c r="U104" i="12"/>
  <c r="G129" i="12" s="1"/>
  <c r="U129" i="12" s="1"/>
  <c r="G154" i="12" s="1"/>
  <c r="U154" i="12" s="1"/>
  <c r="V103" i="12"/>
  <c r="H128" i="12" s="1"/>
  <c r="Y103" i="12"/>
  <c r="K128" i="12" s="1"/>
  <c r="Y98" i="12"/>
  <c r="K123" i="12" s="1"/>
  <c r="G102" i="12"/>
  <c r="W102" i="12"/>
  <c r="I127" i="12" s="1"/>
  <c r="T80" i="12"/>
  <c r="AA80" i="12" s="1"/>
  <c r="V101" i="12"/>
  <c r="H126" i="12" s="1"/>
  <c r="W108" i="12"/>
  <c r="I133" i="12" s="1"/>
  <c r="T73" i="12"/>
  <c r="AA73" i="12" s="1"/>
  <c r="F104" i="12"/>
  <c r="F97" i="12"/>
  <c r="F83" i="12"/>
  <c r="F105" i="12"/>
  <c r="F81" i="12"/>
  <c r="F109" i="12"/>
  <c r="F101" i="12"/>
  <c r="G99" i="12"/>
  <c r="U99" i="12" s="1"/>
  <c r="T74" i="12"/>
  <c r="AA74" i="12" s="1"/>
  <c r="H121" i="12"/>
  <c r="V121" i="12" s="1"/>
  <c r="P36" i="6"/>
  <c r="U12" i="6" s="1"/>
  <c r="U14" i="15" s="1"/>
  <c r="T36" i="6"/>
  <c r="U13" i="6" s="1"/>
  <c r="U15" i="15" s="1"/>
  <c r="O36" i="6"/>
  <c r="U11" i="6" s="1"/>
  <c r="U13" i="15" s="1"/>
  <c r="B24" i="6"/>
  <c r="A26" i="6"/>
  <c r="S93" i="12" l="1"/>
  <c r="Z93" i="12" s="1"/>
  <c r="L118" i="12" s="1"/>
  <c r="S118" i="12" s="1"/>
  <c r="Z118" i="12" s="1"/>
  <c r="L143" i="12" s="1"/>
  <c r="S143" i="12" s="1"/>
  <c r="Z143" i="12" s="1"/>
  <c r="F103" i="12"/>
  <c r="T78" i="12"/>
  <c r="AA78" i="12" s="1"/>
  <c r="T103" i="12"/>
  <c r="F100" i="12"/>
  <c r="T96" i="12"/>
  <c r="AA96" i="12" s="1"/>
  <c r="Y123" i="12"/>
  <c r="K148" i="12" s="1"/>
  <c r="Y148" i="12" s="1"/>
  <c r="I108" i="10" s="1"/>
  <c r="W125" i="12"/>
  <c r="I150" i="12" s="1"/>
  <c r="W150" i="12" s="1"/>
  <c r="I78" i="10" s="1"/>
  <c r="F125" i="12"/>
  <c r="V135" i="12"/>
  <c r="H160" i="12" s="1"/>
  <c r="V160" i="12" s="1"/>
  <c r="I72" i="10" s="1"/>
  <c r="W133" i="12"/>
  <c r="I158" i="12" s="1"/>
  <c r="W158" i="12" s="1"/>
  <c r="I86" i="10" s="1"/>
  <c r="W127" i="12"/>
  <c r="I152" i="12" s="1"/>
  <c r="W152" i="12" s="1"/>
  <c r="I80" i="10" s="1"/>
  <c r="Y131" i="12"/>
  <c r="K156" i="12" s="1"/>
  <c r="Y156" i="12" s="1"/>
  <c r="V128" i="12"/>
  <c r="H153" i="12" s="1"/>
  <c r="W132" i="12"/>
  <c r="I157" i="12" s="1"/>
  <c r="W157" i="12" s="1"/>
  <c r="I85" i="10" s="1"/>
  <c r="W131" i="12"/>
  <c r="I156" i="12" s="1"/>
  <c r="W156" i="12" s="1"/>
  <c r="I84" i="10" s="1"/>
  <c r="W128" i="12"/>
  <c r="I153" i="12" s="1"/>
  <c r="W153" i="12" s="1"/>
  <c r="I81" i="10" s="1"/>
  <c r="Y125" i="12"/>
  <c r="K150" i="12" s="1"/>
  <c r="Y150" i="12" s="1"/>
  <c r="Y121" i="12"/>
  <c r="K146" i="12" s="1"/>
  <c r="Y146" i="12" s="1"/>
  <c r="I106" i="10" s="1"/>
  <c r="Y134" i="12"/>
  <c r="K159" i="12" s="1"/>
  <c r="Y159" i="12" s="1"/>
  <c r="I119" i="10" s="1"/>
  <c r="W135" i="12"/>
  <c r="I160" i="12" s="1"/>
  <c r="W160" i="12" s="1"/>
  <c r="I88" i="10" s="1"/>
  <c r="Y129" i="12"/>
  <c r="K154" i="12" s="1"/>
  <c r="Y154" i="12" s="1"/>
  <c r="Z128" i="12"/>
  <c r="L153" i="12" s="1"/>
  <c r="Z153" i="12" s="1"/>
  <c r="I129" i="10" s="1"/>
  <c r="W130" i="12"/>
  <c r="I155" i="12" s="1"/>
  <c r="W155" i="12" s="1"/>
  <c r="W123" i="12"/>
  <c r="I148" i="12" s="1"/>
  <c r="W148" i="12" s="1"/>
  <c r="I76" i="10" s="1"/>
  <c r="Z126" i="12"/>
  <c r="L151" i="12" s="1"/>
  <c r="Z151" i="12" s="1"/>
  <c r="I127" i="10" s="1"/>
  <c r="Z124" i="12"/>
  <c r="L149" i="12" s="1"/>
  <c r="Z149" i="12" s="1"/>
  <c r="I125" i="10" s="1"/>
  <c r="W122" i="12"/>
  <c r="I147" i="12" s="1"/>
  <c r="W147" i="12" s="1"/>
  <c r="I75" i="10" s="1"/>
  <c r="Y126" i="12"/>
  <c r="K151" i="12" s="1"/>
  <c r="Y151" i="12" s="1"/>
  <c r="I111" i="10" s="1"/>
  <c r="Z134" i="12"/>
  <c r="L159" i="12" s="1"/>
  <c r="Z159" i="12" s="1"/>
  <c r="I135" i="10" s="1"/>
  <c r="W126" i="12"/>
  <c r="I151" i="12" s="1"/>
  <c r="W151" i="12" s="1"/>
  <c r="I79" i="10" s="1"/>
  <c r="Z129" i="12"/>
  <c r="L154" i="12" s="1"/>
  <c r="Z154" i="12" s="1"/>
  <c r="V122" i="12"/>
  <c r="H147" i="12" s="1"/>
  <c r="W134" i="12"/>
  <c r="I159" i="12" s="1"/>
  <c r="W159" i="12" s="1"/>
  <c r="I87" i="10" s="1"/>
  <c r="W121" i="12"/>
  <c r="I146" i="12" s="1"/>
  <c r="V134" i="12"/>
  <c r="H159" i="12" s="1"/>
  <c r="V159" i="12" s="1"/>
  <c r="I71" i="10" s="1"/>
  <c r="U121" i="12"/>
  <c r="G146" i="12" s="1"/>
  <c r="V129" i="12"/>
  <c r="H154" i="12" s="1"/>
  <c r="V154" i="12" s="1"/>
  <c r="T110" i="12"/>
  <c r="AA110" i="12" s="1"/>
  <c r="U148" i="12"/>
  <c r="I44" i="10" s="1"/>
  <c r="Z123" i="12"/>
  <c r="L148" i="12" s="1"/>
  <c r="Z148" i="12" s="1"/>
  <c r="I124" i="10" s="1"/>
  <c r="V125" i="12"/>
  <c r="H150" i="12" s="1"/>
  <c r="V150" i="12" s="1"/>
  <c r="W124" i="12"/>
  <c r="I149" i="12" s="1"/>
  <c r="W149" i="12" s="1"/>
  <c r="I77" i="10" s="1"/>
  <c r="U131" i="12"/>
  <c r="G156" i="12" s="1"/>
  <c r="V130" i="12"/>
  <c r="H155" i="12" s="1"/>
  <c r="V155" i="12" s="1"/>
  <c r="Y135" i="12"/>
  <c r="K160" i="12" s="1"/>
  <c r="Y160" i="12" s="1"/>
  <c r="I120" i="10" s="1"/>
  <c r="G135" i="12"/>
  <c r="T107" i="12"/>
  <c r="AA107" i="12" s="1"/>
  <c r="V126" i="12"/>
  <c r="H151" i="12" s="1"/>
  <c r="U102" i="12"/>
  <c r="T102" i="12" s="1"/>
  <c r="F102" i="12"/>
  <c r="Y128" i="12"/>
  <c r="K153" i="12" s="1"/>
  <c r="Y153" i="12" s="1"/>
  <c r="I113" i="10" s="1"/>
  <c r="T98" i="12"/>
  <c r="AA98" i="12" s="1"/>
  <c r="H123" i="12"/>
  <c r="H132" i="12"/>
  <c r="Z125" i="12"/>
  <c r="Y122" i="12"/>
  <c r="K147" i="12" s="1"/>
  <c r="Y147" i="12" s="1"/>
  <c r="I107" i="10" s="1"/>
  <c r="Y132" i="12"/>
  <c r="K157" i="12" s="1"/>
  <c r="Y157" i="12" s="1"/>
  <c r="I117" i="10" s="1"/>
  <c r="Z132" i="12"/>
  <c r="L157" i="12" s="1"/>
  <c r="Z157" i="12" s="1"/>
  <c r="I133" i="10" s="1"/>
  <c r="Y124" i="12"/>
  <c r="K149" i="12" s="1"/>
  <c r="Y149" i="12" s="1"/>
  <c r="I109" i="10" s="1"/>
  <c r="Y127" i="12"/>
  <c r="K152" i="12" s="1"/>
  <c r="Y152" i="12" s="1"/>
  <c r="I112" i="10" s="1"/>
  <c r="Z133" i="12"/>
  <c r="L158" i="12" s="1"/>
  <c r="Z158" i="12" s="1"/>
  <c r="I134" i="10" s="1"/>
  <c r="Z131" i="12"/>
  <c r="L156" i="12" s="1"/>
  <c r="Z156" i="12" s="1"/>
  <c r="Z121" i="12"/>
  <c r="L146" i="12" s="1"/>
  <c r="Z146" i="12" s="1"/>
  <c r="I122" i="10" s="1"/>
  <c r="Y133" i="12"/>
  <c r="K158" i="12" s="1"/>
  <c r="Y158" i="12" s="1"/>
  <c r="I118" i="10" s="1"/>
  <c r="V133" i="12"/>
  <c r="H158" i="12" s="1"/>
  <c r="Z127" i="12"/>
  <c r="L152" i="12" s="1"/>
  <c r="Z152" i="12" s="1"/>
  <c r="I128" i="10" s="1"/>
  <c r="Z135" i="12"/>
  <c r="L160" i="12" s="1"/>
  <c r="Z160" i="12" s="1"/>
  <c r="I136" i="10" s="1"/>
  <c r="Y130" i="12"/>
  <c r="K155" i="12" s="1"/>
  <c r="Y155" i="12" s="1"/>
  <c r="Z130" i="12"/>
  <c r="L155" i="12" s="1"/>
  <c r="Z155" i="12" s="1"/>
  <c r="Z122" i="12"/>
  <c r="L147" i="12" s="1"/>
  <c r="Z147" i="12" s="1"/>
  <c r="I123" i="10" s="1"/>
  <c r="V124" i="12"/>
  <c r="H149" i="12" s="1"/>
  <c r="T100" i="12"/>
  <c r="F99" i="12"/>
  <c r="G130" i="12"/>
  <c r="U130" i="12" s="1"/>
  <c r="T105" i="12"/>
  <c r="AA105" i="12" s="1"/>
  <c r="G108" i="12"/>
  <c r="U108" i="12" s="1"/>
  <c r="T83" i="12"/>
  <c r="AA83" i="12" s="1"/>
  <c r="G122" i="12"/>
  <c r="U122" i="12" s="1"/>
  <c r="T97" i="12"/>
  <c r="AA97" i="12" s="1"/>
  <c r="G150" i="12"/>
  <c r="U150" i="12" s="1"/>
  <c r="H152" i="12"/>
  <c r="V152" i="12" s="1"/>
  <c r="G134" i="12"/>
  <c r="U134" i="12" s="1"/>
  <c r="T109" i="12"/>
  <c r="AA109" i="12" s="1"/>
  <c r="F128" i="12"/>
  <c r="G157" i="12"/>
  <c r="U157" i="12" s="1"/>
  <c r="G126" i="12"/>
  <c r="U126" i="12" s="1"/>
  <c r="T101" i="12"/>
  <c r="AA101" i="12" s="1"/>
  <c r="H106" i="12"/>
  <c r="V106" i="12" s="1"/>
  <c r="T81" i="12"/>
  <c r="AA81" i="12" s="1"/>
  <c r="I129" i="12"/>
  <c r="W129" i="12" s="1"/>
  <c r="T104" i="12"/>
  <c r="AA104" i="12" s="1"/>
  <c r="F121" i="12"/>
  <c r="AA102" i="12" l="1"/>
  <c r="AA100" i="12"/>
  <c r="AA103" i="12"/>
  <c r="T125" i="12"/>
  <c r="AA125" i="12" s="1"/>
  <c r="V149" i="12"/>
  <c r="I61" i="10" s="1"/>
  <c r="V158" i="12"/>
  <c r="I70" i="10" s="1"/>
  <c r="V153" i="12"/>
  <c r="I65" i="10" s="1"/>
  <c r="U146" i="12"/>
  <c r="I42" i="10" s="1"/>
  <c r="W146" i="12"/>
  <c r="I74" i="10" s="1"/>
  <c r="V147" i="12"/>
  <c r="I59" i="10" s="1"/>
  <c r="L150" i="12"/>
  <c r="Z150" i="12" s="1"/>
  <c r="I126" i="10" s="1"/>
  <c r="G127" i="12"/>
  <c r="U135" i="12"/>
  <c r="T135" i="12" s="1"/>
  <c r="F135" i="12"/>
  <c r="V132" i="12"/>
  <c r="T132" i="12" s="1"/>
  <c r="F132" i="12"/>
  <c r="V123" i="12"/>
  <c r="F123" i="12"/>
  <c r="V151" i="12"/>
  <c r="I63" i="10" s="1"/>
  <c r="U156" i="12"/>
  <c r="I52" i="10" s="1"/>
  <c r="F106" i="12"/>
  <c r="F122" i="12"/>
  <c r="F130" i="12"/>
  <c r="F129" i="12"/>
  <c r="T128" i="12"/>
  <c r="AA128" i="12" s="1"/>
  <c r="G153" i="12"/>
  <c r="U153" i="12" s="1"/>
  <c r="T99" i="12"/>
  <c r="AA99" i="12" s="1"/>
  <c r="G124" i="12"/>
  <c r="U124" i="12" s="1"/>
  <c r="F126" i="12"/>
  <c r="F134" i="12"/>
  <c r="T150" i="12"/>
  <c r="F108" i="12"/>
  <c r="H146" i="12"/>
  <c r="V146" i="12" s="1"/>
  <c r="I58" i="10" s="1"/>
  <c r="T121" i="12"/>
  <c r="AA121" i="12" s="1"/>
  <c r="K10" i="7"/>
  <c r="M24" i="15" s="1"/>
  <c r="K11" i="7"/>
  <c r="M25" i="15" s="1"/>
  <c r="K12" i="7"/>
  <c r="M26" i="15" s="1"/>
  <c r="K13" i="7"/>
  <c r="M27" i="15" s="1"/>
  <c r="K14" i="7"/>
  <c r="M28" i="15" s="1"/>
  <c r="K15" i="7"/>
  <c r="M29" i="15" s="1"/>
  <c r="K16" i="7"/>
  <c r="M30" i="15" s="1"/>
  <c r="K17" i="7"/>
  <c r="M31" i="15" s="1"/>
  <c r="K18" i="7"/>
  <c r="M32" i="15" s="1"/>
  <c r="K19" i="7"/>
  <c r="M33" i="15" s="1"/>
  <c r="K20" i="7"/>
  <c r="M34" i="15" s="1"/>
  <c r="K21" i="7"/>
  <c r="M35" i="15" s="1"/>
  <c r="K22" i="7"/>
  <c r="M36" i="15" s="1"/>
  <c r="K23" i="7"/>
  <c r="M37" i="15" s="1"/>
  <c r="K9" i="7"/>
  <c r="M23" i="15" s="1"/>
  <c r="AA135" i="12" l="1"/>
  <c r="AA132" i="12"/>
  <c r="F150" i="12"/>
  <c r="AA150" i="12" s="1"/>
  <c r="G160" i="12"/>
  <c r="U160" i="12" s="1"/>
  <c r="H157" i="12"/>
  <c r="U127" i="12"/>
  <c r="T127" i="12" s="1"/>
  <c r="F127" i="12"/>
  <c r="T123" i="12"/>
  <c r="AA123" i="12" s="1"/>
  <c r="H148" i="12"/>
  <c r="I53" i="10"/>
  <c r="I64" i="10"/>
  <c r="G151" i="12"/>
  <c r="U151" i="12" s="1"/>
  <c r="I47" i="10" s="1"/>
  <c r="T126" i="12"/>
  <c r="AA126" i="12" s="1"/>
  <c r="I154" i="12"/>
  <c r="W154" i="12" s="1"/>
  <c r="T129" i="12"/>
  <c r="AA129" i="12" s="1"/>
  <c r="T122" i="12"/>
  <c r="AA122" i="12" s="1"/>
  <c r="G147" i="12"/>
  <c r="U147" i="12" s="1"/>
  <c r="F124" i="12"/>
  <c r="F153" i="12"/>
  <c r="T108" i="12"/>
  <c r="AA108" i="12" s="1"/>
  <c r="G133" i="12"/>
  <c r="U133" i="12" s="1"/>
  <c r="G159" i="12"/>
  <c r="U159" i="12" s="1"/>
  <c r="I55" i="10" s="1"/>
  <c r="T134" i="12"/>
  <c r="AA134" i="12" s="1"/>
  <c r="G155" i="12"/>
  <c r="U155" i="12" s="1"/>
  <c r="T130" i="12"/>
  <c r="AA130" i="12" s="1"/>
  <c r="H131" i="12"/>
  <c r="V131" i="12" s="1"/>
  <c r="T106" i="12"/>
  <c r="AA106" i="12" s="1"/>
  <c r="T146" i="12"/>
  <c r="F146" i="12"/>
  <c r="AA146" i="12" l="1"/>
  <c r="AA127" i="12"/>
  <c r="T160" i="12"/>
  <c r="I56" i="10"/>
  <c r="F160" i="12"/>
  <c r="V148" i="12"/>
  <c r="F148" i="12"/>
  <c r="G152" i="12"/>
  <c r="V157" i="12"/>
  <c r="T157" i="12" s="1"/>
  <c r="F157" i="12"/>
  <c r="T153" i="12"/>
  <c r="AA153" i="12" s="1"/>
  <c r="I49" i="10"/>
  <c r="F133" i="12"/>
  <c r="T155" i="12"/>
  <c r="F155" i="12"/>
  <c r="T154" i="12"/>
  <c r="F154" i="12"/>
  <c r="F147" i="12"/>
  <c r="T124" i="12"/>
  <c r="AA124" i="12" s="1"/>
  <c r="G149" i="12"/>
  <c r="U149" i="12" s="1"/>
  <c r="F131" i="12"/>
  <c r="T159" i="12"/>
  <c r="F159" i="12"/>
  <c r="T151" i="12"/>
  <c r="F151" i="12"/>
  <c r="G13" i="6"/>
  <c r="D13" i="6"/>
  <c r="B13" i="6"/>
  <c r="E12" i="1"/>
  <c r="J12" i="12" s="1"/>
  <c r="C12" i="1"/>
  <c r="D12" i="12" s="1"/>
  <c r="B12" i="1"/>
  <c r="B12" i="12" s="1"/>
  <c r="AA159" i="12" l="1"/>
  <c r="AA155" i="12"/>
  <c r="AA157" i="12"/>
  <c r="AA151" i="12"/>
  <c r="AA154" i="12"/>
  <c r="AA160" i="12"/>
  <c r="I69" i="10"/>
  <c r="U152" i="12"/>
  <c r="T152" i="12" s="1"/>
  <c r="F152" i="12"/>
  <c r="T148" i="12"/>
  <c r="AA148" i="12" s="1"/>
  <c r="I60" i="10"/>
  <c r="T147" i="12"/>
  <c r="AA147" i="12" s="1"/>
  <c r="I43" i="10"/>
  <c r="H156" i="12"/>
  <c r="V156" i="12" s="1"/>
  <c r="I68" i="10" s="1"/>
  <c r="T131" i="12"/>
  <c r="AA131" i="12" s="1"/>
  <c r="F149" i="12"/>
  <c r="G158" i="12"/>
  <c r="U158" i="12" s="1"/>
  <c r="I54" i="10" s="1"/>
  <c r="T133" i="12"/>
  <c r="AA133" i="12" s="1"/>
  <c r="B35" i="6"/>
  <c r="B34" i="6"/>
  <c r="B33" i="6"/>
  <c r="B32" i="6"/>
  <c r="B31" i="6"/>
  <c r="B30" i="6"/>
  <c r="B29" i="6"/>
  <c r="B28" i="6"/>
  <c r="B27" i="6"/>
  <c r="B26" i="6"/>
  <c r="B22" i="6"/>
  <c r="B23" i="6"/>
  <c r="B25" i="6"/>
  <c r="B21" i="6"/>
  <c r="AA152" i="12" l="1"/>
  <c r="I48" i="10"/>
  <c r="T149" i="12"/>
  <c r="AA149" i="12" s="1"/>
  <c r="I45" i="10"/>
  <c r="T158" i="12"/>
  <c r="F158" i="12"/>
  <c r="F156" i="12"/>
  <c r="T156" i="12"/>
  <c r="D42" i="10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22" i="10"/>
  <c r="AA156" i="12" l="1"/>
  <c r="AA158" i="12"/>
  <c r="V35" i="6"/>
  <c r="V34" i="6"/>
  <c r="V33" i="6"/>
  <c r="V32" i="6"/>
  <c r="V31" i="6"/>
  <c r="V30" i="6"/>
  <c r="V29" i="6"/>
  <c r="V28" i="6"/>
  <c r="V27" i="6"/>
  <c r="V26" i="6"/>
  <c r="V22" i="6"/>
  <c r="V23" i="6"/>
  <c r="V24" i="6"/>
  <c r="V25" i="6"/>
  <c r="V21" i="6"/>
  <c r="K130" i="10" l="1"/>
  <c r="M130" i="10" s="1"/>
  <c r="K131" i="10"/>
  <c r="M131" i="10" s="1"/>
  <c r="K132" i="10"/>
  <c r="M132" i="10" s="1"/>
  <c r="K110" i="10"/>
  <c r="M110" i="10" s="1"/>
  <c r="K114" i="10"/>
  <c r="M114" i="10" s="1"/>
  <c r="K115" i="10"/>
  <c r="M115" i="10" s="1"/>
  <c r="J116" i="10"/>
  <c r="K94" i="10"/>
  <c r="L94" i="10" s="1"/>
  <c r="K98" i="10"/>
  <c r="L98" i="10" s="1"/>
  <c r="K99" i="10"/>
  <c r="L99" i="10" s="1"/>
  <c r="J82" i="10"/>
  <c r="K83" i="10"/>
  <c r="L83" i="10" s="1"/>
  <c r="J62" i="10"/>
  <c r="J66" i="10"/>
  <c r="J67" i="10"/>
  <c r="J83" i="10" l="1"/>
  <c r="J110" i="10"/>
  <c r="J99" i="10"/>
  <c r="J114" i="10"/>
  <c r="J131" i="10"/>
  <c r="K82" i="10"/>
  <c r="L82" i="10" s="1"/>
  <c r="K116" i="10"/>
  <c r="M116" i="10" s="1"/>
  <c r="J94" i="10"/>
  <c r="J98" i="10"/>
  <c r="J115" i="10"/>
  <c r="J130" i="10"/>
  <c r="J132" i="10"/>
  <c r="M99" i="10"/>
  <c r="M94" i="10"/>
  <c r="M98" i="10"/>
  <c r="M83" i="10"/>
  <c r="L130" i="10"/>
  <c r="L131" i="10"/>
  <c r="L132" i="10"/>
  <c r="L110" i="10"/>
  <c r="L114" i="10"/>
  <c r="L115" i="10"/>
  <c r="P22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23" i="10"/>
  <c r="E33" i="10"/>
  <c r="E34" i="10" s="1"/>
  <c r="E35" i="10" s="1"/>
  <c r="E36" i="10" s="1"/>
  <c r="E37" i="10" s="1"/>
  <c r="E28" i="10"/>
  <c r="E29" i="10" s="1"/>
  <c r="E30" i="10" s="1"/>
  <c r="E31" i="10" s="1"/>
  <c r="E32" i="10" s="1"/>
  <c r="E23" i="10"/>
  <c r="E24" i="10" s="1"/>
  <c r="E25" i="10" s="1"/>
  <c r="E26" i="10" s="1"/>
  <c r="E27" i="10" s="1"/>
  <c r="D23" i="10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L22" i="10"/>
  <c r="E47" i="10"/>
  <c r="E52" i="10"/>
  <c r="E68" i="10" s="1"/>
  <c r="E84" i="10" s="1"/>
  <c r="E100" i="10" s="1"/>
  <c r="E116" i="10" s="1"/>
  <c r="E132" i="10" s="1"/>
  <c r="C42" i="10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L121" i="10"/>
  <c r="L105" i="10"/>
  <c r="L89" i="10"/>
  <c r="L73" i="10"/>
  <c r="L57" i="10"/>
  <c r="E48" i="10" l="1"/>
  <c r="E64" i="10" s="1"/>
  <c r="E80" i="10" s="1"/>
  <c r="E96" i="10" s="1"/>
  <c r="E112" i="10" s="1"/>
  <c r="E128" i="10" s="1"/>
  <c r="E63" i="10"/>
  <c r="E79" i="10" s="1"/>
  <c r="E95" i="10" s="1"/>
  <c r="E111" i="10" s="1"/>
  <c r="E127" i="10" s="1"/>
  <c r="L116" i="10"/>
  <c r="K50" i="10"/>
  <c r="L50" i="10" s="1"/>
  <c r="J50" i="10"/>
  <c r="J46" i="10"/>
  <c r="K46" i="10" s="1"/>
  <c r="M46" i="10" s="1"/>
  <c r="M82" i="10"/>
  <c r="K51" i="10"/>
  <c r="L51" i="10" s="1"/>
  <c r="J51" i="10"/>
  <c r="E53" i="10"/>
  <c r="K67" i="10"/>
  <c r="M67" i="10" s="1"/>
  <c r="K62" i="10"/>
  <c r="K66" i="10"/>
  <c r="L41" i="10"/>
  <c r="E49" i="10" l="1"/>
  <c r="E65" i="10" s="1"/>
  <c r="E81" i="10" s="1"/>
  <c r="E97" i="10" s="1"/>
  <c r="E113" i="10" s="1"/>
  <c r="E129" i="10" s="1"/>
  <c r="E54" i="10"/>
  <c r="E70" i="10" s="1"/>
  <c r="E86" i="10" s="1"/>
  <c r="E102" i="10" s="1"/>
  <c r="E118" i="10" s="1"/>
  <c r="E134" i="10" s="1"/>
  <c r="E69" i="10"/>
  <c r="E85" i="10" s="1"/>
  <c r="E101" i="10" s="1"/>
  <c r="E117" i="10" s="1"/>
  <c r="E133" i="10" s="1"/>
  <c r="M51" i="10"/>
  <c r="M50" i="10"/>
  <c r="L46" i="10"/>
  <c r="L67" i="10"/>
  <c r="L62" i="10"/>
  <c r="M62" i="10"/>
  <c r="L66" i="10"/>
  <c r="M66" i="10"/>
  <c r="E42" i="10"/>
  <c r="M16" i="10"/>
  <c r="L16" i="10"/>
  <c r="K16" i="10"/>
  <c r="J16" i="10"/>
  <c r="I16" i="10"/>
  <c r="G16" i="10"/>
  <c r="H16" i="10"/>
  <c r="F16" i="10"/>
  <c r="E16" i="10"/>
  <c r="H13" i="10"/>
  <c r="E13" i="10"/>
  <c r="E50" i="10" l="1"/>
  <c r="E66" i="10" s="1"/>
  <c r="E82" i="10" s="1"/>
  <c r="E98" i="10" s="1"/>
  <c r="E114" i="10" s="1"/>
  <c r="E130" i="10" s="1"/>
  <c r="E55" i="10"/>
  <c r="E71" i="10" s="1"/>
  <c r="E87" i="10" s="1"/>
  <c r="E103" i="10" s="1"/>
  <c r="E119" i="10" s="1"/>
  <c r="E135" i="10" s="1"/>
  <c r="F58" i="10"/>
  <c r="F74" i="10" s="1"/>
  <c r="F90" i="10" s="1"/>
  <c r="F106" i="10" s="1"/>
  <c r="F122" i="10" s="1"/>
  <c r="A42" i="10"/>
  <c r="A53" i="10"/>
  <c r="A49" i="10"/>
  <c r="A45" i="10"/>
  <c r="A46" i="10"/>
  <c r="A56" i="10"/>
  <c r="A52" i="10"/>
  <c r="A48" i="10"/>
  <c r="A44" i="10"/>
  <c r="A54" i="10"/>
  <c r="A50" i="10"/>
  <c r="A55" i="10"/>
  <c r="A51" i="10"/>
  <c r="A47" i="10"/>
  <c r="A43" i="10"/>
  <c r="E56" i="10"/>
  <c r="E72" i="10" s="1"/>
  <c r="E88" i="10" s="1"/>
  <c r="E104" i="10" s="1"/>
  <c r="E120" i="10" s="1"/>
  <c r="E136" i="10" s="1"/>
  <c r="E51" i="10"/>
  <c r="E67" i="10" s="1"/>
  <c r="E83" i="10" s="1"/>
  <c r="E99" i="10" s="1"/>
  <c r="E115" i="10" s="1"/>
  <c r="E131" i="10" s="1"/>
  <c r="E58" i="10"/>
  <c r="E74" i="10" s="1"/>
  <c r="E90" i="10" s="1"/>
  <c r="E106" i="10" s="1"/>
  <c r="E122" i="10" s="1"/>
  <c r="E43" i="10"/>
  <c r="E59" i="10" s="1"/>
  <c r="E75" i="10" s="1"/>
  <c r="E91" i="10" s="1"/>
  <c r="E107" i="10" s="1"/>
  <c r="E123" i="10" s="1"/>
  <c r="O39" i="6"/>
  <c r="D39" i="6"/>
  <c r="A31" i="6"/>
  <c r="A21" i="6"/>
  <c r="E44" i="10" l="1"/>
  <c r="E60" i="10" s="1"/>
  <c r="E76" i="10" s="1"/>
  <c r="E92" i="10" s="1"/>
  <c r="E108" i="10" s="1"/>
  <c r="E124" i="10" s="1"/>
  <c r="V36" i="6"/>
  <c r="E45" i="10" l="1"/>
  <c r="E61" i="10" s="1"/>
  <c r="E77" i="10" s="1"/>
  <c r="E93" i="10" s="1"/>
  <c r="E109" i="10" s="1"/>
  <c r="E125" i="10" s="1"/>
  <c r="G22" i="6"/>
  <c r="G23" i="6"/>
  <c r="G24" i="6"/>
  <c r="G25" i="6"/>
  <c r="G21" i="6"/>
  <c r="G32" i="6"/>
  <c r="G33" i="6"/>
  <c r="M22" i="6"/>
  <c r="AD22" i="6" s="1"/>
  <c r="V24" i="15" s="1"/>
  <c r="M23" i="6"/>
  <c r="AD23" i="6" s="1"/>
  <c r="V25" i="15" s="1"/>
  <c r="M24" i="6"/>
  <c r="AD24" i="6" s="1"/>
  <c r="V26" i="15" s="1"/>
  <c r="M25" i="6"/>
  <c r="AD25" i="6" s="1"/>
  <c r="V27" i="15" s="1"/>
  <c r="M26" i="6"/>
  <c r="AD26" i="6" s="1"/>
  <c r="V28" i="15" s="1"/>
  <c r="M27" i="6"/>
  <c r="AD27" i="6" s="1"/>
  <c r="V29" i="15" s="1"/>
  <c r="M28" i="6"/>
  <c r="AD28" i="6" s="1"/>
  <c r="V30" i="15" s="1"/>
  <c r="M29" i="6"/>
  <c r="AD29" i="6" s="1"/>
  <c r="V31" i="15" s="1"/>
  <c r="M30" i="6"/>
  <c r="AD30" i="6" s="1"/>
  <c r="V32" i="15" s="1"/>
  <c r="M31" i="6"/>
  <c r="AD31" i="6" s="1"/>
  <c r="V33" i="15" s="1"/>
  <c r="M32" i="6"/>
  <c r="AD32" i="6" s="1"/>
  <c r="V34" i="15" s="1"/>
  <c r="M33" i="6"/>
  <c r="AD33" i="6" s="1"/>
  <c r="V35" i="15" s="1"/>
  <c r="M34" i="6"/>
  <c r="AD34" i="6" s="1"/>
  <c r="V36" i="15" s="1"/>
  <c r="M35" i="6"/>
  <c r="AD35" i="6" s="1"/>
  <c r="V37" i="15" s="1"/>
  <c r="M21" i="6"/>
  <c r="AD21" i="6" s="1"/>
  <c r="V23" i="15" s="1"/>
  <c r="E46" i="10" l="1"/>
  <c r="E62" i="10" s="1"/>
  <c r="E78" i="10" s="1"/>
  <c r="E94" i="10" s="1"/>
  <c r="E110" i="10" s="1"/>
  <c r="E126" i="10" s="1"/>
  <c r="C25" i="15" l="1"/>
  <c r="L25" i="15" s="1"/>
  <c r="N25" i="15" s="1"/>
  <c r="C26" i="15"/>
  <c r="L26" i="15" s="1"/>
  <c r="N26" i="15" s="1"/>
  <c r="C27" i="15"/>
  <c r="L27" i="15" s="1"/>
  <c r="N27" i="15" s="1"/>
  <c r="C28" i="15"/>
  <c r="L28" i="15" s="1"/>
  <c r="N28" i="15" s="1"/>
  <c r="C29" i="15"/>
  <c r="L29" i="15" s="1"/>
  <c r="N29" i="15" s="1"/>
  <c r="C30" i="15"/>
  <c r="L30" i="15" s="1"/>
  <c r="N30" i="15" s="1"/>
  <c r="C31" i="15"/>
  <c r="L31" i="15" s="1"/>
  <c r="N31" i="15" s="1"/>
  <c r="C32" i="15"/>
  <c r="L32" i="15" s="1"/>
  <c r="N32" i="15" s="1"/>
  <c r="C33" i="15"/>
  <c r="L33" i="15" s="1"/>
  <c r="N33" i="15" s="1"/>
  <c r="C34" i="15"/>
  <c r="L34" i="15" s="1"/>
  <c r="N34" i="15" s="1"/>
  <c r="C35" i="15"/>
  <c r="L35" i="15" s="1"/>
  <c r="N35" i="15" s="1"/>
  <c r="C36" i="15"/>
  <c r="L36" i="15" s="1"/>
  <c r="N36" i="15" s="1"/>
  <c r="C37" i="15"/>
  <c r="L37" i="15" s="1"/>
  <c r="N37" i="15" s="1"/>
  <c r="C23" i="15"/>
  <c r="L23" i="15" s="1"/>
  <c r="N23" i="15" s="1"/>
  <c r="C24" i="15"/>
  <c r="L24" i="15" s="1"/>
  <c r="N24" i="15" s="1"/>
  <c r="B11" i="7"/>
  <c r="B10" i="7"/>
  <c r="B9" i="7"/>
  <c r="B12" i="7"/>
  <c r="E12" i="7" s="1"/>
  <c r="E26" i="7" s="1"/>
  <c r="G26" i="6"/>
  <c r="G27" i="6"/>
  <c r="G28" i="6"/>
  <c r="G29" i="6"/>
  <c r="G30" i="6"/>
  <c r="G31" i="6"/>
  <c r="G34" i="6"/>
  <c r="G35" i="6"/>
  <c r="N38" i="15" l="1"/>
  <c r="H55" i="10"/>
  <c r="H71" i="10" s="1"/>
  <c r="H87" i="10" s="1"/>
  <c r="H103" i="10" s="1"/>
  <c r="H119" i="10" s="1"/>
  <c r="H135" i="10" s="1"/>
  <c r="G55" i="10"/>
  <c r="H43" i="10"/>
  <c r="H59" i="10" s="1"/>
  <c r="H75" i="10" s="1"/>
  <c r="H91" i="10" s="1"/>
  <c r="H107" i="10" s="1"/>
  <c r="H123" i="10" s="1"/>
  <c r="G43" i="10"/>
  <c r="G59" i="10" s="1"/>
  <c r="G75" i="10" s="1"/>
  <c r="G91" i="10" s="1"/>
  <c r="G107" i="10" s="1"/>
  <c r="G123" i="10" s="1"/>
  <c r="H54" i="10"/>
  <c r="H70" i="10" s="1"/>
  <c r="H86" i="10" s="1"/>
  <c r="H102" i="10" s="1"/>
  <c r="H118" i="10" s="1"/>
  <c r="H134" i="10" s="1"/>
  <c r="G54" i="10"/>
  <c r="H50" i="10"/>
  <c r="H66" i="10" s="1"/>
  <c r="H82" i="10" s="1"/>
  <c r="H98" i="10" s="1"/>
  <c r="H114" i="10" s="1"/>
  <c r="H130" i="10" s="1"/>
  <c r="G50" i="10"/>
  <c r="G66" i="10" s="1"/>
  <c r="G82" i="10" s="1"/>
  <c r="G98" i="10" s="1"/>
  <c r="G114" i="10" s="1"/>
  <c r="G130" i="10" s="1"/>
  <c r="H46" i="10"/>
  <c r="H62" i="10" s="1"/>
  <c r="H78" i="10" s="1"/>
  <c r="H94" i="10" s="1"/>
  <c r="H110" i="10" s="1"/>
  <c r="H126" i="10" s="1"/>
  <c r="G46" i="10"/>
  <c r="G62" i="10" s="1"/>
  <c r="G78" i="10" s="1"/>
  <c r="G94" i="10" s="1"/>
  <c r="G110" i="10" s="1"/>
  <c r="G126" i="10" s="1"/>
  <c r="H51" i="10"/>
  <c r="H67" i="10" s="1"/>
  <c r="H83" i="10" s="1"/>
  <c r="H99" i="10" s="1"/>
  <c r="H115" i="10" s="1"/>
  <c r="H131" i="10" s="1"/>
  <c r="G51" i="10"/>
  <c r="G67" i="10" s="1"/>
  <c r="G83" i="10" s="1"/>
  <c r="G99" i="10" s="1"/>
  <c r="G115" i="10" s="1"/>
  <c r="G131" i="10" s="1"/>
  <c r="H42" i="10"/>
  <c r="H58" i="10" s="1"/>
  <c r="H74" i="10" s="1"/>
  <c r="H90" i="10" s="1"/>
  <c r="H106" i="10" s="1"/>
  <c r="H122" i="10" s="1"/>
  <c r="G42" i="10"/>
  <c r="H53" i="10"/>
  <c r="H69" i="10" s="1"/>
  <c r="H85" i="10" s="1"/>
  <c r="H101" i="10" s="1"/>
  <c r="H117" i="10" s="1"/>
  <c r="H133" i="10" s="1"/>
  <c r="G53" i="10"/>
  <c r="G69" i="10" s="1"/>
  <c r="G85" i="10" s="1"/>
  <c r="G101" i="10" s="1"/>
  <c r="G117" i="10" s="1"/>
  <c r="G133" i="10" s="1"/>
  <c r="H49" i="10"/>
  <c r="H65" i="10" s="1"/>
  <c r="H81" i="10" s="1"/>
  <c r="H97" i="10" s="1"/>
  <c r="H113" i="10" s="1"/>
  <c r="H129" i="10" s="1"/>
  <c r="G49" i="10"/>
  <c r="G65" i="10" s="1"/>
  <c r="G81" i="10" s="1"/>
  <c r="G97" i="10" s="1"/>
  <c r="G113" i="10" s="1"/>
  <c r="G129" i="10" s="1"/>
  <c r="H45" i="10"/>
  <c r="H61" i="10" s="1"/>
  <c r="H77" i="10" s="1"/>
  <c r="H93" i="10" s="1"/>
  <c r="H109" i="10" s="1"/>
  <c r="H125" i="10" s="1"/>
  <c r="G45" i="10"/>
  <c r="G61" i="10" s="1"/>
  <c r="G77" i="10" s="1"/>
  <c r="G93" i="10" s="1"/>
  <c r="G109" i="10" s="1"/>
  <c r="G125" i="10" s="1"/>
  <c r="H47" i="10"/>
  <c r="H63" i="10" s="1"/>
  <c r="H79" i="10" s="1"/>
  <c r="H95" i="10" s="1"/>
  <c r="H111" i="10" s="1"/>
  <c r="H127" i="10" s="1"/>
  <c r="G47" i="10"/>
  <c r="H56" i="10"/>
  <c r="H72" i="10" s="1"/>
  <c r="H88" i="10" s="1"/>
  <c r="H104" i="10" s="1"/>
  <c r="H120" i="10" s="1"/>
  <c r="H136" i="10" s="1"/>
  <c r="G56" i="10"/>
  <c r="H52" i="10"/>
  <c r="H68" i="10" s="1"/>
  <c r="H84" i="10" s="1"/>
  <c r="H100" i="10" s="1"/>
  <c r="H116" i="10" s="1"/>
  <c r="H132" i="10" s="1"/>
  <c r="G52" i="10"/>
  <c r="G68" i="10" s="1"/>
  <c r="H48" i="10"/>
  <c r="H64" i="10" s="1"/>
  <c r="H80" i="10" s="1"/>
  <c r="H96" i="10" s="1"/>
  <c r="H112" i="10" s="1"/>
  <c r="H128" i="10" s="1"/>
  <c r="G48" i="10"/>
  <c r="G64" i="10" s="1"/>
  <c r="G80" i="10" s="1"/>
  <c r="G96" i="10" s="1"/>
  <c r="G112" i="10" s="1"/>
  <c r="G128" i="10" s="1"/>
  <c r="H44" i="10"/>
  <c r="H60" i="10" s="1"/>
  <c r="H76" i="10" s="1"/>
  <c r="H92" i="10" s="1"/>
  <c r="H108" i="10" s="1"/>
  <c r="H124" i="10" s="1"/>
  <c r="G44" i="10"/>
  <c r="G60" i="10" s="1"/>
  <c r="G76" i="10" s="1"/>
  <c r="G92" i="10" s="1"/>
  <c r="G108" i="10" s="1"/>
  <c r="G124" i="10" s="1"/>
  <c r="C35" i="6"/>
  <c r="L35" i="6" s="1"/>
  <c r="AC35" i="6" s="1"/>
  <c r="U37" i="15" s="1"/>
  <c r="G37" i="10"/>
  <c r="I37" i="10" s="1"/>
  <c r="C34" i="6"/>
  <c r="L34" i="6" s="1"/>
  <c r="AC34" i="6" s="1"/>
  <c r="U36" i="15" s="1"/>
  <c r="G36" i="10"/>
  <c r="I36" i="10" s="1"/>
  <c r="C30" i="6"/>
  <c r="L30" i="6" s="1"/>
  <c r="AC30" i="6" s="1"/>
  <c r="U32" i="15" s="1"/>
  <c r="G32" i="10"/>
  <c r="I32" i="10" s="1"/>
  <c r="G28" i="10"/>
  <c r="I28" i="10" s="1"/>
  <c r="C33" i="6"/>
  <c r="L33" i="6" s="1"/>
  <c r="AC33" i="6" s="1"/>
  <c r="U35" i="15" s="1"/>
  <c r="G35" i="10"/>
  <c r="I35" i="10" s="1"/>
  <c r="C29" i="6"/>
  <c r="L29" i="6" s="1"/>
  <c r="AC29" i="6" s="1"/>
  <c r="U31" i="15" s="1"/>
  <c r="G31" i="10"/>
  <c r="I31" i="10" s="1"/>
  <c r="C25" i="6"/>
  <c r="L25" i="6" s="1"/>
  <c r="AC25" i="6" s="1"/>
  <c r="U27" i="15" s="1"/>
  <c r="G27" i="10"/>
  <c r="I27" i="10" s="1"/>
  <c r="G23" i="10"/>
  <c r="I23" i="10" s="1"/>
  <c r="C32" i="6"/>
  <c r="L32" i="6" s="1"/>
  <c r="AC32" i="6" s="1"/>
  <c r="U34" i="15" s="1"/>
  <c r="G34" i="10"/>
  <c r="I34" i="10" s="1"/>
  <c r="C28" i="6"/>
  <c r="L28" i="6" s="1"/>
  <c r="AC28" i="6" s="1"/>
  <c r="U30" i="15" s="1"/>
  <c r="G30" i="10"/>
  <c r="I30" i="10" s="1"/>
  <c r="C24" i="6"/>
  <c r="L24" i="6" s="1"/>
  <c r="AC24" i="6" s="1"/>
  <c r="U26" i="15" s="1"/>
  <c r="G26" i="10"/>
  <c r="I26" i="10" s="1"/>
  <c r="G33" i="10"/>
  <c r="I33" i="10" s="1"/>
  <c r="G29" i="10"/>
  <c r="I29" i="10" s="1"/>
  <c r="C23" i="6"/>
  <c r="L23" i="6" s="1"/>
  <c r="AC23" i="6" s="1"/>
  <c r="U25" i="15" s="1"/>
  <c r="G25" i="10"/>
  <c r="I25" i="10" s="1"/>
  <c r="C22" i="6"/>
  <c r="L22" i="6" s="1"/>
  <c r="AC22" i="6" s="1"/>
  <c r="U24" i="15" s="1"/>
  <c r="G24" i="10"/>
  <c r="I24" i="10" s="1"/>
  <c r="C26" i="6"/>
  <c r="L26" i="6" s="1"/>
  <c r="AC26" i="6" s="1"/>
  <c r="U28" i="15" s="1"/>
  <c r="C21" i="6"/>
  <c r="E10" i="7"/>
  <c r="C31" i="6"/>
  <c r="C27" i="6"/>
  <c r="L27" i="6" s="1"/>
  <c r="AC27" i="6" s="1"/>
  <c r="U29" i="15" s="1"/>
  <c r="E9" i="7"/>
  <c r="E31" i="7"/>
  <c r="E30" i="7" s="1"/>
  <c r="E29" i="7" s="1"/>
  <c r="E28" i="7" s="1"/>
  <c r="E27" i="7" s="1"/>
  <c r="F26" i="7"/>
  <c r="E11" i="7"/>
  <c r="I9" i="7"/>
  <c r="H9" i="7" s="1"/>
  <c r="H23" i="15" s="1"/>
  <c r="I23" i="15" s="1"/>
  <c r="I17" i="7"/>
  <c r="H17" i="7" s="1"/>
  <c r="I11" i="7"/>
  <c r="H11" i="7" s="1"/>
  <c r="H25" i="15" s="1"/>
  <c r="I25" i="15" s="1"/>
  <c r="I19" i="7"/>
  <c r="H19" i="7" s="1"/>
  <c r="I13" i="7"/>
  <c r="H13" i="7" s="1"/>
  <c r="H27" i="15" s="1"/>
  <c r="I27" i="15" s="1"/>
  <c r="I21" i="7"/>
  <c r="H21" i="7" s="1"/>
  <c r="I15" i="7"/>
  <c r="H15" i="7" s="1"/>
  <c r="I23" i="7"/>
  <c r="H23" i="7" s="1"/>
  <c r="H37" i="15" s="1"/>
  <c r="I37" i="15" s="1"/>
  <c r="I10" i="7"/>
  <c r="H10" i="7" s="1"/>
  <c r="H24" i="15" s="1"/>
  <c r="I24" i="15" s="1"/>
  <c r="I12" i="7"/>
  <c r="H12" i="7" s="1"/>
  <c r="H26" i="15" s="1"/>
  <c r="I26" i="15" s="1"/>
  <c r="I14" i="7"/>
  <c r="H14" i="7" s="1"/>
  <c r="I16" i="7"/>
  <c r="H16" i="7" s="1"/>
  <c r="I18" i="7"/>
  <c r="H18" i="7" s="1"/>
  <c r="I20" i="7"/>
  <c r="H20" i="7" s="1"/>
  <c r="I22" i="7"/>
  <c r="H22" i="7" s="1"/>
  <c r="H36" i="15" s="1"/>
  <c r="I36" i="15" s="1"/>
  <c r="D27" i="15" l="1"/>
  <c r="E27" i="15" s="1"/>
  <c r="D26" i="15"/>
  <c r="E26" i="15" s="1"/>
  <c r="D30" i="6"/>
  <c r="E30" i="6" s="1"/>
  <c r="D32" i="15"/>
  <c r="E32" i="15" s="1"/>
  <c r="D31" i="15"/>
  <c r="E31" i="15" s="1"/>
  <c r="D37" i="15"/>
  <c r="E37" i="15" s="1"/>
  <c r="D36" i="15"/>
  <c r="E36" i="15" s="1"/>
  <c r="D35" i="15"/>
  <c r="E35" i="15" s="1"/>
  <c r="D34" i="15"/>
  <c r="E34" i="15" s="1"/>
  <c r="D33" i="15"/>
  <c r="E33" i="15" s="1"/>
  <c r="J49" i="10"/>
  <c r="K49" i="10" s="1"/>
  <c r="L49" i="10" s="1"/>
  <c r="M49" i="10" s="1"/>
  <c r="H28" i="6"/>
  <c r="I28" i="6" s="1"/>
  <c r="H30" i="15"/>
  <c r="I30" i="15" s="1"/>
  <c r="H31" i="6"/>
  <c r="I31" i="6" s="1"/>
  <c r="H33" i="15"/>
  <c r="I33" i="15" s="1"/>
  <c r="H26" i="6"/>
  <c r="I26" i="6" s="1"/>
  <c r="H28" i="15"/>
  <c r="I28" i="15" s="1"/>
  <c r="H27" i="6"/>
  <c r="I27" i="6" s="1"/>
  <c r="H29" i="15"/>
  <c r="I29" i="15" s="1"/>
  <c r="H30" i="6"/>
  <c r="I30" i="6" s="1"/>
  <c r="H32" i="15"/>
  <c r="I32" i="15" s="1"/>
  <c r="H32" i="6"/>
  <c r="I32" i="6" s="1"/>
  <c r="H34" i="15"/>
  <c r="I34" i="15" s="1"/>
  <c r="H33" i="6"/>
  <c r="I33" i="6" s="1"/>
  <c r="H35" i="15"/>
  <c r="I35" i="15" s="1"/>
  <c r="H29" i="6"/>
  <c r="I29" i="6" s="1"/>
  <c r="H31" i="15"/>
  <c r="I31" i="15" s="1"/>
  <c r="G72" i="10"/>
  <c r="J56" i="10"/>
  <c r="K56" i="10" s="1"/>
  <c r="L56" i="10" s="1"/>
  <c r="M56" i="10" s="1"/>
  <c r="J48" i="10"/>
  <c r="K48" i="10" s="1"/>
  <c r="L48" i="10" s="1"/>
  <c r="M48" i="10" s="1"/>
  <c r="J44" i="10"/>
  <c r="K44" i="10" s="1"/>
  <c r="L44" i="10" s="1"/>
  <c r="M44" i="10" s="1"/>
  <c r="D35" i="6"/>
  <c r="E35" i="6" s="1"/>
  <c r="G71" i="10"/>
  <c r="J55" i="10"/>
  <c r="K55" i="10" s="1"/>
  <c r="G70" i="10"/>
  <c r="G86" i="10" s="1"/>
  <c r="J54" i="10"/>
  <c r="K54" i="10" s="1"/>
  <c r="G84" i="10"/>
  <c r="J68" i="10"/>
  <c r="K68" i="10" s="1"/>
  <c r="L68" i="10" s="1"/>
  <c r="M68" i="10" s="1"/>
  <c r="G63" i="10"/>
  <c r="G79" i="10" s="1"/>
  <c r="J47" i="10"/>
  <c r="K47" i="10" s="1"/>
  <c r="J45" i="10"/>
  <c r="K45" i="10" s="1"/>
  <c r="L45" i="10" s="1"/>
  <c r="M45" i="10" s="1"/>
  <c r="J43" i="10"/>
  <c r="J53" i="10"/>
  <c r="K53" i="10" s="1"/>
  <c r="L53" i="10" s="1"/>
  <c r="M53" i="10" s="1"/>
  <c r="N35" i="6"/>
  <c r="J42" i="10"/>
  <c r="K42" i="10" s="1"/>
  <c r="L42" i="10" s="1"/>
  <c r="D25" i="6"/>
  <c r="E25" i="6" s="1"/>
  <c r="O45" i="10"/>
  <c r="P45" i="10" s="1"/>
  <c r="O46" i="10"/>
  <c r="P46" i="10" s="1"/>
  <c r="O50" i="10"/>
  <c r="P50" i="10" s="1"/>
  <c r="O51" i="10"/>
  <c r="P51" i="10" s="1"/>
  <c r="O44" i="10"/>
  <c r="P44" i="10" s="1"/>
  <c r="O48" i="10"/>
  <c r="P48" i="10" s="1"/>
  <c r="O42" i="10"/>
  <c r="O47" i="10"/>
  <c r="P47" i="10" s="1"/>
  <c r="O56" i="10"/>
  <c r="P56" i="10" s="1"/>
  <c r="O52" i="10"/>
  <c r="P52" i="10" s="1"/>
  <c r="O49" i="10"/>
  <c r="P49" i="10" s="1"/>
  <c r="O43" i="10"/>
  <c r="P43" i="10" s="1"/>
  <c r="O53" i="10"/>
  <c r="P53" i="10" s="1"/>
  <c r="O54" i="10"/>
  <c r="P54" i="10" s="1"/>
  <c r="O55" i="10"/>
  <c r="P55" i="10" s="1"/>
  <c r="N53" i="10"/>
  <c r="G58" i="10"/>
  <c r="N52" i="10"/>
  <c r="N49" i="10"/>
  <c r="N50" i="10"/>
  <c r="N51" i="10"/>
  <c r="N54" i="10"/>
  <c r="N45" i="10"/>
  <c r="N46" i="10"/>
  <c r="N55" i="10"/>
  <c r="N44" i="10"/>
  <c r="N43" i="10"/>
  <c r="N48" i="10"/>
  <c r="N42" i="10"/>
  <c r="N47" i="10"/>
  <c r="N56" i="10"/>
  <c r="N30" i="6"/>
  <c r="N29" i="6"/>
  <c r="N24" i="6"/>
  <c r="N28" i="6"/>
  <c r="N25" i="6"/>
  <c r="N32" i="6"/>
  <c r="J33" i="10"/>
  <c r="H33" i="10"/>
  <c r="J30" i="10"/>
  <c r="K30" i="10" s="1"/>
  <c r="H30" i="10"/>
  <c r="J69" i="10"/>
  <c r="K69" i="10" s="1"/>
  <c r="L69" i="10" s="1"/>
  <c r="M69" i="10" s="1"/>
  <c r="H31" i="10"/>
  <c r="J31" i="10"/>
  <c r="K31" i="10" s="1"/>
  <c r="H32" i="10"/>
  <c r="J32" i="10"/>
  <c r="K32" i="10" s="1"/>
  <c r="M32" i="10" s="1"/>
  <c r="J64" i="10"/>
  <c r="K64" i="10" s="1"/>
  <c r="L64" i="10" s="1"/>
  <c r="M64" i="10" s="1"/>
  <c r="J26" i="10"/>
  <c r="H26" i="10"/>
  <c r="J65" i="10"/>
  <c r="K65" i="10" s="1"/>
  <c r="L65" i="10" s="1"/>
  <c r="M65" i="10" s="1"/>
  <c r="H27" i="10"/>
  <c r="J27" i="10"/>
  <c r="N33" i="6"/>
  <c r="J29" i="10"/>
  <c r="H29" i="10"/>
  <c r="J61" i="10"/>
  <c r="K61" i="10" s="1"/>
  <c r="J23" i="10"/>
  <c r="H23" i="10"/>
  <c r="J70" i="10"/>
  <c r="K70" i="10" s="1"/>
  <c r="L70" i="10" s="1"/>
  <c r="M70" i="10" s="1"/>
  <c r="H28" i="10"/>
  <c r="J28" i="10"/>
  <c r="J37" i="10"/>
  <c r="K37" i="10" s="1"/>
  <c r="H37" i="10"/>
  <c r="N34" i="6"/>
  <c r="J52" i="10"/>
  <c r="K52" i="10" s="1"/>
  <c r="J34" i="10"/>
  <c r="H34" i="10"/>
  <c r="H35" i="10"/>
  <c r="J35" i="10"/>
  <c r="H36" i="10"/>
  <c r="J36" i="10"/>
  <c r="K36" i="10" s="1"/>
  <c r="M36" i="10" s="1"/>
  <c r="J60" i="10"/>
  <c r="K60" i="10" s="1"/>
  <c r="N23" i="6"/>
  <c r="H25" i="10"/>
  <c r="J25" i="10"/>
  <c r="J59" i="10"/>
  <c r="K43" i="10"/>
  <c r="N22" i="6"/>
  <c r="J24" i="10"/>
  <c r="H24" i="10"/>
  <c r="N26" i="6"/>
  <c r="D29" i="6"/>
  <c r="E29" i="6" s="1"/>
  <c r="N27" i="6"/>
  <c r="L21" i="6"/>
  <c r="AC21" i="6" s="1"/>
  <c r="U23" i="15" s="1"/>
  <c r="L31" i="6"/>
  <c r="AC31" i="6" s="1"/>
  <c r="U33" i="15" s="1"/>
  <c r="F30" i="7"/>
  <c r="F29" i="7" s="1"/>
  <c r="F28" i="7" s="1"/>
  <c r="F27" i="7" s="1"/>
  <c r="G26" i="7"/>
  <c r="H21" i="6"/>
  <c r="I21" i="6" s="1"/>
  <c r="H34" i="6"/>
  <c r="I34" i="6" s="1"/>
  <c r="H35" i="6"/>
  <c r="I35" i="6" s="1"/>
  <c r="H24" i="6"/>
  <c r="I24" i="6" s="1"/>
  <c r="H22" i="6"/>
  <c r="I22" i="6" s="1"/>
  <c r="H23" i="6"/>
  <c r="I23" i="6" s="1"/>
  <c r="H25" i="6"/>
  <c r="I25" i="6" s="1"/>
  <c r="D34" i="6"/>
  <c r="E34" i="6" s="1"/>
  <c r="U38" i="15" l="1"/>
  <c r="I38" i="15"/>
  <c r="N15" i="7"/>
  <c r="P15" i="7" s="1"/>
  <c r="N20" i="7"/>
  <c r="P20" i="7" s="1"/>
  <c r="N17" i="7"/>
  <c r="P17" i="7" s="1"/>
  <c r="N10" i="7"/>
  <c r="P10" i="7" s="1"/>
  <c r="N13" i="7"/>
  <c r="P13" i="7" s="1"/>
  <c r="N18" i="7"/>
  <c r="P18" i="7" s="1"/>
  <c r="N14" i="7"/>
  <c r="P14" i="7" s="1"/>
  <c r="N11" i="7"/>
  <c r="P11" i="7" s="1"/>
  <c r="N21" i="7"/>
  <c r="P21" i="7" s="1"/>
  <c r="N16" i="7"/>
  <c r="P16" i="7" s="1"/>
  <c r="N22" i="7"/>
  <c r="P22" i="7" s="1"/>
  <c r="N12" i="7"/>
  <c r="P12" i="7" s="1"/>
  <c r="N23" i="7"/>
  <c r="P23" i="7" s="1"/>
  <c r="G88" i="10"/>
  <c r="J72" i="10"/>
  <c r="K72" i="10" s="1"/>
  <c r="L72" i="10" s="1"/>
  <c r="M72" i="10" s="1"/>
  <c r="L55" i="10"/>
  <c r="M55" i="10" s="1"/>
  <c r="G87" i="10"/>
  <c r="J71" i="10"/>
  <c r="K71" i="10" s="1"/>
  <c r="L71" i="10" s="1"/>
  <c r="M71" i="10" s="1"/>
  <c r="L54" i="10"/>
  <c r="M54" i="10" s="1"/>
  <c r="G102" i="10"/>
  <c r="J86" i="10"/>
  <c r="K86" i="10" s="1"/>
  <c r="G100" i="10"/>
  <c r="J84" i="10"/>
  <c r="K84" i="10" s="1"/>
  <c r="L47" i="10"/>
  <c r="M47" i="10" s="1"/>
  <c r="G95" i="10"/>
  <c r="J79" i="10"/>
  <c r="K79" i="10" s="1"/>
  <c r="G74" i="10"/>
  <c r="G90" i="10" s="1"/>
  <c r="J58" i="10"/>
  <c r="K58" i="10" s="1"/>
  <c r="L58" i="10" s="1"/>
  <c r="M58" i="10" s="1"/>
  <c r="Q55" i="10"/>
  <c r="Q51" i="10"/>
  <c r="Q67" i="10" s="1"/>
  <c r="Q83" i="10" s="1"/>
  <c r="P115" i="10"/>
  <c r="O41" i="10"/>
  <c r="P103" i="10"/>
  <c r="P104" i="10"/>
  <c r="P130" i="10"/>
  <c r="P135" i="10"/>
  <c r="N41" i="10"/>
  <c r="L31" i="10"/>
  <c r="M31" i="10"/>
  <c r="L30" i="10"/>
  <c r="M30" i="10"/>
  <c r="Q49" i="10" s="1"/>
  <c r="L37" i="10"/>
  <c r="M37" i="10"/>
  <c r="L61" i="10"/>
  <c r="M61" i="10" s="1"/>
  <c r="K34" i="10"/>
  <c r="K26" i="10"/>
  <c r="K35" i="10"/>
  <c r="K29" i="10"/>
  <c r="K27" i="10"/>
  <c r="M27" i="10" s="1"/>
  <c r="Q46" i="10" s="1"/>
  <c r="K23" i="10"/>
  <c r="K28" i="10"/>
  <c r="M28" i="10" s="1"/>
  <c r="Q47" i="10" s="1"/>
  <c r="J77" i="10"/>
  <c r="K77" i="10" s="1"/>
  <c r="L77" i="10" s="1"/>
  <c r="M77" i="10" s="1"/>
  <c r="J63" i="10"/>
  <c r="K63" i="10" s="1"/>
  <c r="J85" i="10"/>
  <c r="K85" i="10" s="1"/>
  <c r="L85" i="10" s="1"/>
  <c r="M85" i="10" s="1"/>
  <c r="L52" i="10"/>
  <c r="M52" i="10" s="1"/>
  <c r="J81" i="10"/>
  <c r="K81" i="10" s="1"/>
  <c r="L81" i="10" s="1"/>
  <c r="M81" i="10" s="1"/>
  <c r="L32" i="10"/>
  <c r="K33" i="10"/>
  <c r="M33" i="10" s="1"/>
  <c r="Q52" i="10" s="1"/>
  <c r="L36" i="10"/>
  <c r="J80" i="10"/>
  <c r="K80" i="10" s="1"/>
  <c r="J78" i="10"/>
  <c r="K78" i="10" s="1"/>
  <c r="L60" i="10"/>
  <c r="M60" i="10" s="1"/>
  <c r="K24" i="10"/>
  <c r="K25" i="10"/>
  <c r="M25" i="10" s="1"/>
  <c r="Q44" i="10" s="1"/>
  <c r="J76" i="10"/>
  <c r="K76" i="10" s="1"/>
  <c r="L76" i="10" s="1"/>
  <c r="M76" i="10" s="1"/>
  <c r="L43" i="10"/>
  <c r="M43" i="10" s="1"/>
  <c r="J75" i="10"/>
  <c r="K75" i="10" s="1"/>
  <c r="L75" i="10" s="1"/>
  <c r="M75" i="10" s="1"/>
  <c r="K59" i="10"/>
  <c r="M42" i="10"/>
  <c r="P42" i="10" s="1"/>
  <c r="N31" i="6"/>
  <c r="N21" i="6"/>
  <c r="H26" i="7"/>
  <c r="G29" i="7"/>
  <c r="D24" i="6"/>
  <c r="E24" i="6" s="1"/>
  <c r="I36" i="6"/>
  <c r="D30" i="15" l="1"/>
  <c r="E30" i="15" s="1"/>
  <c r="D25" i="15"/>
  <c r="E25" i="15" s="1"/>
  <c r="N19" i="7"/>
  <c r="P19" i="7" s="1"/>
  <c r="N9" i="7"/>
  <c r="P9" i="7" s="1"/>
  <c r="G104" i="10"/>
  <c r="J88" i="10"/>
  <c r="K88" i="10" s="1"/>
  <c r="G103" i="10"/>
  <c r="J87" i="10"/>
  <c r="K87" i="10" s="1"/>
  <c r="L86" i="10"/>
  <c r="M86" i="10" s="1"/>
  <c r="G118" i="10"/>
  <c r="J102" i="10"/>
  <c r="K102" i="10" s="1"/>
  <c r="L84" i="10"/>
  <c r="M84" i="10" s="1"/>
  <c r="G116" i="10"/>
  <c r="G132" i="10" s="1"/>
  <c r="J100" i="10"/>
  <c r="K100" i="10" s="1"/>
  <c r="L79" i="10"/>
  <c r="M79" i="10" s="1"/>
  <c r="G111" i="10"/>
  <c r="J95" i="10"/>
  <c r="K95" i="10" s="1"/>
  <c r="G106" i="10"/>
  <c r="J90" i="10"/>
  <c r="K90" i="10" s="1"/>
  <c r="Q104" i="10"/>
  <c r="Q56" i="10"/>
  <c r="Q31" i="10"/>
  <c r="Q50" i="10"/>
  <c r="Q66" i="10" s="1"/>
  <c r="Q82" i="10" s="1"/>
  <c r="J74" i="10"/>
  <c r="K74" i="10" s="1"/>
  <c r="L74" i="10" s="1"/>
  <c r="M74" i="10" s="1"/>
  <c r="Q98" i="10"/>
  <c r="L27" i="10"/>
  <c r="L24" i="10"/>
  <c r="M24" i="10"/>
  <c r="Q43" i="10" s="1"/>
  <c r="L29" i="10"/>
  <c r="M29" i="10"/>
  <c r="Q48" i="10" s="1"/>
  <c r="L80" i="10"/>
  <c r="M80" i="10" s="1"/>
  <c r="L35" i="10"/>
  <c r="M35" i="10"/>
  <c r="Q54" i="10" s="1"/>
  <c r="L23" i="10"/>
  <c r="M23" i="10"/>
  <c r="Q42" i="10" s="1"/>
  <c r="L26" i="10"/>
  <c r="M26" i="10"/>
  <c r="Q45" i="10" s="1"/>
  <c r="L28" i="10"/>
  <c r="L34" i="10"/>
  <c r="M34" i="10"/>
  <c r="Q53" i="10" s="1"/>
  <c r="G28" i="7"/>
  <c r="D28" i="6"/>
  <c r="E28" i="6" s="1"/>
  <c r="L78" i="10"/>
  <c r="M78" i="10" s="1"/>
  <c r="Q103" i="10"/>
  <c r="Q119" i="10" s="1"/>
  <c r="J101" i="10"/>
  <c r="K101" i="10" s="1"/>
  <c r="L101" i="10" s="1"/>
  <c r="M101" i="10" s="1"/>
  <c r="J93" i="10"/>
  <c r="K93" i="10" s="1"/>
  <c r="L93" i="10" s="1"/>
  <c r="M93" i="10" s="1"/>
  <c r="L33" i="10"/>
  <c r="J97" i="10"/>
  <c r="K97" i="10" s="1"/>
  <c r="L63" i="10"/>
  <c r="M63" i="10" s="1"/>
  <c r="J96" i="10"/>
  <c r="K96" i="10" s="1"/>
  <c r="L96" i="10" s="1"/>
  <c r="M96" i="10" s="1"/>
  <c r="Q32" i="10"/>
  <c r="Q99" i="10"/>
  <c r="Q115" i="10" s="1"/>
  <c r="K22" i="10"/>
  <c r="J92" i="10"/>
  <c r="K92" i="10" s="1"/>
  <c r="L25" i="10"/>
  <c r="L59" i="10"/>
  <c r="M59" i="10" s="1"/>
  <c r="J91" i="10"/>
  <c r="K91" i="10" s="1"/>
  <c r="L91" i="10" s="1"/>
  <c r="M91" i="10" s="1"/>
  <c r="D33" i="6"/>
  <c r="E33" i="6" s="1"/>
  <c r="AC36" i="6"/>
  <c r="U9" i="6" s="1"/>
  <c r="U11" i="15" s="1"/>
  <c r="N36" i="6"/>
  <c r="U10" i="6" s="1"/>
  <c r="U12" i="15" s="1"/>
  <c r="H28" i="7"/>
  <c r="H27" i="7" s="1"/>
  <c r="I26" i="7"/>
  <c r="I27" i="7" s="1"/>
  <c r="D23" i="6"/>
  <c r="E23" i="6" s="1"/>
  <c r="G27" i="7" l="1"/>
  <c r="D29" i="15"/>
  <c r="E29" i="15" s="1"/>
  <c r="D24" i="15"/>
  <c r="E24" i="15" s="1"/>
  <c r="P24" i="7"/>
  <c r="L88" i="10"/>
  <c r="M88" i="10" s="1"/>
  <c r="G120" i="10"/>
  <c r="J104" i="10"/>
  <c r="K104" i="10" s="1"/>
  <c r="G119" i="10"/>
  <c r="J103" i="10"/>
  <c r="K103" i="10" s="1"/>
  <c r="L87" i="10"/>
  <c r="M87" i="10" s="1"/>
  <c r="L102" i="10"/>
  <c r="M102" i="10" s="1"/>
  <c r="G134" i="10"/>
  <c r="J118" i="10"/>
  <c r="K118" i="10" s="1"/>
  <c r="L118" i="10" s="1"/>
  <c r="M118" i="10" s="1"/>
  <c r="Q120" i="10"/>
  <c r="L100" i="10"/>
  <c r="M100" i="10" s="1"/>
  <c r="L95" i="10"/>
  <c r="M95" i="10" s="1"/>
  <c r="G127" i="10"/>
  <c r="J127" i="10" s="1"/>
  <c r="K127" i="10" s="1"/>
  <c r="L127" i="10" s="1"/>
  <c r="M127" i="10" s="1"/>
  <c r="J111" i="10"/>
  <c r="K111" i="10" s="1"/>
  <c r="G122" i="10"/>
  <c r="J122" i="10" s="1"/>
  <c r="K122" i="10" s="1"/>
  <c r="L122" i="10" s="1"/>
  <c r="M122" i="10" s="1"/>
  <c r="J106" i="10"/>
  <c r="K106" i="10" s="1"/>
  <c r="L106" i="10" s="1"/>
  <c r="M106" i="10" s="1"/>
  <c r="L90" i="10"/>
  <c r="M90" i="10" s="1"/>
  <c r="Q114" i="10"/>
  <c r="Q135" i="10"/>
  <c r="Q130" i="10"/>
  <c r="L97" i="10"/>
  <c r="M97" i="10" s="1"/>
  <c r="J112" i="10"/>
  <c r="K112" i="10" s="1"/>
  <c r="L112" i="10" s="1"/>
  <c r="M112" i="10" s="1"/>
  <c r="J113" i="10"/>
  <c r="K113" i="10" s="1"/>
  <c r="L113" i="10" s="1"/>
  <c r="M113" i="10" s="1"/>
  <c r="J109" i="10"/>
  <c r="K109" i="10" s="1"/>
  <c r="L109" i="10" s="1"/>
  <c r="M109" i="10" s="1"/>
  <c r="J117" i="10"/>
  <c r="K117" i="10" s="1"/>
  <c r="L117" i="10" s="1"/>
  <c r="M117" i="10" s="1"/>
  <c r="M57" i="10"/>
  <c r="L92" i="10"/>
  <c r="M92" i="10" s="1"/>
  <c r="M22" i="10"/>
  <c r="J108" i="10"/>
  <c r="K108" i="10" s="1"/>
  <c r="L108" i="10" s="1"/>
  <c r="M108" i="10" s="1"/>
  <c r="D26" i="6"/>
  <c r="E26" i="6" s="1"/>
  <c r="J107" i="10"/>
  <c r="K107" i="10" s="1"/>
  <c r="L107" i="10" s="1"/>
  <c r="M107" i="10" s="1"/>
  <c r="D32" i="6"/>
  <c r="E32" i="6" s="1"/>
  <c r="D27" i="6"/>
  <c r="E27" i="6" s="1"/>
  <c r="D22" i="6"/>
  <c r="E22" i="6" s="1"/>
  <c r="D23" i="15" l="1"/>
  <c r="E23" i="15" s="1"/>
  <c r="D28" i="15"/>
  <c r="E28" i="15" s="1"/>
  <c r="L104" i="10"/>
  <c r="M104" i="10" s="1"/>
  <c r="M73" i="10"/>
  <c r="G136" i="10"/>
  <c r="J136" i="10" s="1"/>
  <c r="K136" i="10" s="1"/>
  <c r="L136" i="10" s="1"/>
  <c r="M136" i="10" s="1"/>
  <c r="J120" i="10"/>
  <c r="K120" i="10" s="1"/>
  <c r="L120" i="10" s="1"/>
  <c r="M120" i="10" s="1"/>
  <c r="G135" i="10"/>
  <c r="J135" i="10" s="1"/>
  <c r="K135" i="10" s="1"/>
  <c r="L135" i="10" s="1"/>
  <c r="M135" i="10" s="1"/>
  <c r="J119" i="10"/>
  <c r="K119" i="10" s="1"/>
  <c r="L103" i="10"/>
  <c r="M103" i="10" s="1"/>
  <c r="Q136" i="10"/>
  <c r="L111" i="10"/>
  <c r="M111" i="10" s="1"/>
  <c r="Q131" i="10"/>
  <c r="J123" i="10"/>
  <c r="K123" i="10" s="1"/>
  <c r="L123" i="10" s="1"/>
  <c r="M123" i="10" s="1"/>
  <c r="D21" i="6"/>
  <c r="E21" i="6" s="1"/>
  <c r="D31" i="6"/>
  <c r="E31" i="6" s="1"/>
  <c r="E38" i="15" l="1"/>
  <c r="F23" i="15" s="1"/>
  <c r="M89" i="10"/>
  <c r="L119" i="10"/>
  <c r="M119" i="10" s="1"/>
  <c r="M105" i="10" s="1"/>
  <c r="J125" i="10"/>
  <c r="K125" i="10" s="1"/>
  <c r="L125" i="10" s="1"/>
  <c r="M125" i="10" s="1"/>
  <c r="J128" i="10"/>
  <c r="K128" i="10" s="1"/>
  <c r="L128" i="10" s="1"/>
  <c r="M128" i="10" s="1"/>
  <c r="J134" i="10"/>
  <c r="K134" i="10" s="1"/>
  <c r="L134" i="10" s="1"/>
  <c r="M134" i="10" s="1"/>
  <c r="J129" i="10"/>
  <c r="K129" i="10" s="1"/>
  <c r="L129" i="10" s="1"/>
  <c r="M129" i="10" s="1"/>
  <c r="J133" i="10"/>
  <c r="K133" i="10" s="1"/>
  <c r="L133" i="10" s="1"/>
  <c r="M133" i="10" s="1"/>
  <c r="J126" i="10"/>
  <c r="K126" i="10" s="1"/>
  <c r="L126" i="10" s="1"/>
  <c r="M126" i="10" s="1"/>
  <c r="J124" i="10"/>
  <c r="K124" i="10" s="1"/>
  <c r="L124" i="10" s="1"/>
  <c r="M124" i="10" s="1"/>
  <c r="E36" i="6"/>
  <c r="J33" i="15" l="1"/>
  <c r="J30" i="15"/>
  <c r="J32" i="15"/>
  <c r="J31" i="15"/>
  <c r="F37" i="15"/>
  <c r="F25" i="15"/>
  <c r="J37" i="15"/>
  <c r="J28" i="15"/>
  <c r="J29" i="15"/>
  <c r="F36" i="15"/>
  <c r="F27" i="15"/>
  <c r="J24" i="15"/>
  <c r="J25" i="15"/>
  <c r="J35" i="15"/>
  <c r="F31" i="15"/>
  <c r="F35" i="15"/>
  <c r="F30" i="15"/>
  <c r="J27" i="15"/>
  <c r="J23" i="15"/>
  <c r="K23" i="15" s="1"/>
  <c r="J34" i="15"/>
  <c r="F34" i="15"/>
  <c r="F32" i="15"/>
  <c r="F33" i="15"/>
  <c r="F26" i="15"/>
  <c r="J36" i="15"/>
  <c r="J26" i="15"/>
  <c r="F24" i="15"/>
  <c r="F29" i="15"/>
  <c r="F28" i="15"/>
  <c r="F28" i="6"/>
  <c r="J21" i="6"/>
  <c r="M121" i="10"/>
  <c r="F30" i="6"/>
  <c r="J25" i="6"/>
  <c r="J27" i="6"/>
  <c r="F23" i="6"/>
  <c r="F33" i="6"/>
  <c r="F31" i="6"/>
  <c r="F25" i="6"/>
  <c r="J35" i="6"/>
  <c r="J24" i="6"/>
  <c r="F21" i="6"/>
  <c r="J29" i="6"/>
  <c r="F34" i="6"/>
  <c r="J32" i="6"/>
  <c r="F27" i="6"/>
  <c r="F35" i="6"/>
  <c r="F22" i="6"/>
  <c r="J30" i="6"/>
  <c r="J26" i="6"/>
  <c r="J34" i="6"/>
  <c r="F26" i="6"/>
  <c r="F24" i="6"/>
  <c r="J23" i="6"/>
  <c r="J31" i="6"/>
  <c r="J22" i="6"/>
  <c r="K22" i="6" s="1"/>
  <c r="J28" i="6"/>
  <c r="F29" i="6"/>
  <c r="J33" i="6"/>
  <c r="F32" i="6"/>
  <c r="K26" i="15" l="1"/>
  <c r="K35" i="15"/>
  <c r="K33" i="15"/>
  <c r="K29" i="15"/>
  <c r="K30" i="15"/>
  <c r="K24" i="15"/>
  <c r="K32" i="15"/>
  <c r="K31" i="15"/>
  <c r="K37" i="15"/>
  <c r="K36" i="15"/>
  <c r="K25" i="15"/>
  <c r="K34" i="15"/>
  <c r="K28" i="15"/>
  <c r="J38" i="15"/>
  <c r="K27" i="15"/>
  <c r="F38" i="15"/>
  <c r="Q22" i="6"/>
  <c r="Q24" i="15" s="1"/>
  <c r="K28" i="6"/>
  <c r="K21" i="6"/>
  <c r="K30" i="6"/>
  <c r="K24" i="6"/>
  <c r="K31" i="6"/>
  <c r="K25" i="6"/>
  <c r="K34" i="6"/>
  <c r="K23" i="6"/>
  <c r="K33" i="6"/>
  <c r="K35" i="6"/>
  <c r="K26" i="6"/>
  <c r="K27" i="6"/>
  <c r="K32" i="6"/>
  <c r="K29" i="6"/>
  <c r="F36" i="6"/>
  <c r="J36" i="6"/>
  <c r="K38" i="15" l="1"/>
  <c r="Q33" i="6"/>
  <c r="Q35" i="15" s="1"/>
  <c r="Q28" i="6"/>
  <c r="Q30" i="15" s="1"/>
  <c r="Q27" i="6"/>
  <c r="Q29" i="15" s="1"/>
  <c r="Q23" i="6"/>
  <c r="Q25" i="15" s="1"/>
  <c r="Q24" i="6"/>
  <c r="Q26" i="15" s="1"/>
  <c r="Q32" i="6"/>
  <c r="Q34" i="15" s="1"/>
  <c r="Q31" i="6"/>
  <c r="Q33" i="15" s="1"/>
  <c r="Q26" i="6"/>
  <c r="Q28" i="15" s="1"/>
  <c r="Q34" i="6"/>
  <c r="Q36" i="15" s="1"/>
  <c r="Q30" i="6"/>
  <c r="Q32" i="15" s="1"/>
  <c r="Q29" i="6"/>
  <c r="Q31" i="15" s="1"/>
  <c r="Q35" i="6"/>
  <c r="Q37" i="15" s="1"/>
  <c r="Q25" i="6"/>
  <c r="Q27" i="15" s="1"/>
  <c r="Q21" i="6"/>
  <c r="K36" i="6"/>
  <c r="U21" i="6" l="1"/>
  <c r="Q23" i="15"/>
  <c r="Q38" i="15" s="1"/>
  <c r="Q36" i="6"/>
  <c r="M41" i="10"/>
  <c r="Q41" i="10"/>
  <c r="P41" i="10"/>
  <c r="D58" i="10" l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C58" i="10"/>
  <c r="C59" i="10" l="1"/>
  <c r="A58" i="10"/>
  <c r="O58" i="10" s="1"/>
  <c r="D73" i="10"/>
  <c r="D74" i="10" s="1"/>
  <c r="P58" i="10" l="1"/>
  <c r="Q58" i="10"/>
  <c r="N58" i="10"/>
  <c r="C60" i="10"/>
  <c r="A59" i="10"/>
  <c r="O59" i="10" s="1"/>
  <c r="D75" i="10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P59" i="10" l="1"/>
  <c r="Q59" i="10"/>
  <c r="N59" i="10"/>
  <c r="C61" i="10"/>
  <c r="A60" i="10"/>
  <c r="O60" i="10" s="1"/>
  <c r="P60" i="10" l="1"/>
  <c r="Q60" i="10"/>
  <c r="N60" i="10"/>
  <c r="C62" i="10"/>
  <c r="A61" i="10"/>
  <c r="O61" i="10" s="1"/>
  <c r="P61" i="10" l="1"/>
  <c r="Q61" i="10"/>
  <c r="N61" i="10"/>
  <c r="C63" i="10"/>
  <c r="A62" i="10"/>
  <c r="O62" i="10" s="1"/>
  <c r="P62" i="10" l="1"/>
  <c r="Q62" i="10"/>
  <c r="N62" i="10"/>
  <c r="C64" i="10"/>
  <c r="A63" i="10"/>
  <c r="O63" i="10" s="1"/>
  <c r="P63" i="10" l="1"/>
  <c r="Q63" i="10"/>
  <c r="N63" i="10"/>
  <c r="C65" i="10"/>
  <c r="A64" i="10"/>
  <c r="O64" i="10" s="1"/>
  <c r="P64" i="10" l="1"/>
  <c r="Q64" i="10"/>
  <c r="N64" i="10"/>
  <c r="C66" i="10"/>
  <c r="A65" i="10"/>
  <c r="O65" i="10" s="1"/>
  <c r="P65" i="10" l="1"/>
  <c r="Q65" i="10"/>
  <c r="N65" i="10"/>
  <c r="C67" i="10"/>
  <c r="A66" i="10"/>
  <c r="O66" i="10" l="1"/>
  <c r="N66" i="10"/>
  <c r="C68" i="10"/>
  <c r="A67" i="10"/>
  <c r="O67" i="10" l="1"/>
  <c r="N67" i="10"/>
  <c r="P66" i="10"/>
  <c r="C69" i="10"/>
  <c r="A68" i="10"/>
  <c r="O68" i="10" s="1"/>
  <c r="P67" i="10" l="1"/>
  <c r="P68" i="10"/>
  <c r="Q68" i="10"/>
  <c r="N68" i="10"/>
  <c r="C70" i="10"/>
  <c r="A69" i="10"/>
  <c r="O69" i="10" s="1"/>
  <c r="P69" i="10" l="1"/>
  <c r="Q69" i="10"/>
  <c r="N69" i="10"/>
  <c r="C71" i="10"/>
  <c r="A70" i="10"/>
  <c r="O70" i="10" s="1"/>
  <c r="P70" i="10" l="1"/>
  <c r="Q70" i="10"/>
  <c r="N70" i="10"/>
  <c r="C72" i="10"/>
  <c r="A71" i="10"/>
  <c r="N71" i="10" l="1"/>
  <c r="O71" i="10"/>
  <c r="Q71" i="10" s="1"/>
  <c r="A72" i="10"/>
  <c r="C73" i="10"/>
  <c r="C74" i="10" s="1"/>
  <c r="O72" i="10" l="1"/>
  <c r="N72" i="10"/>
  <c r="N57" i="10" s="1"/>
  <c r="P71" i="10"/>
  <c r="C75" i="10"/>
  <c r="A74" i="10"/>
  <c r="O74" i="10" s="1"/>
  <c r="O57" i="10" l="1"/>
  <c r="Q72" i="10"/>
  <c r="P72" i="10"/>
  <c r="P57" i="10" s="1"/>
  <c r="P74" i="10"/>
  <c r="Q74" i="10"/>
  <c r="N74" i="10"/>
  <c r="C76" i="10"/>
  <c r="A75" i="10"/>
  <c r="O75" i="10" s="1"/>
  <c r="Q57" i="10" l="1"/>
  <c r="P75" i="10"/>
  <c r="Q75" i="10"/>
  <c r="N75" i="10"/>
  <c r="C77" i="10"/>
  <c r="A76" i="10"/>
  <c r="O76" i="10" s="1"/>
  <c r="P76" i="10" l="1"/>
  <c r="Q76" i="10"/>
  <c r="N76" i="10"/>
  <c r="C78" i="10"/>
  <c r="A77" i="10"/>
  <c r="O77" i="10" s="1"/>
  <c r="P77" i="10" l="1"/>
  <c r="Q77" i="10"/>
  <c r="N77" i="10"/>
  <c r="C79" i="10"/>
  <c r="A78" i="10"/>
  <c r="O78" i="10" s="1"/>
  <c r="P78" i="10" l="1"/>
  <c r="Q78" i="10"/>
  <c r="N78" i="10"/>
  <c r="C80" i="10"/>
  <c r="A79" i="10"/>
  <c r="O79" i="10" s="1"/>
  <c r="P79" i="10" l="1"/>
  <c r="Q79" i="10"/>
  <c r="N79" i="10"/>
  <c r="C81" i="10"/>
  <c r="A80" i="10"/>
  <c r="O80" i="10" s="1"/>
  <c r="P80" i="10" l="1"/>
  <c r="Q80" i="10"/>
  <c r="N80" i="10"/>
  <c r="C82" i="10"/>
  <c r="A81" i="10"/>
  <c r="O81" i="10" s="1"/>
  <c r="P81" i="10" l="1"/>
  <c r="Q81" i="10"/>
  <c r="N81" i="10"/>
  <c r="C83" i="10"/>
  <c r="A82" i="10"/>
  <c r="N82" i="10" l="1"/>
  <c r="O82" i="10"/>
  <c r="C84" i="10"/>
  <c r="A83" i="10"/>
  <c r="P82" i="10" l="1"/>
  <c r="N83" i="10"/>
  <c r="O83" i="10"/>
  <c r="C85" i="10"/>
  <c r="A84" i="10"/>
  <c r="O84" i="10" s="1"/>
  <c r="P83" i="10" l="1"/>
  <c r="P84" i="10"/>
  <c r="Q84" i="10"/>
  <c r="N84" i="10"/>
  <c r="C86" i="10"/>
  <c r="A85" i="10"/>
  <c r="O85" i="10" s="1"/>
  <c r="P85" i="10" l="1"/>
  <c r="Q85" i="10"/>
  <c r="N85" i="10"/>
  <c r="C87" i="10"/>
  <c r="A86" i="10"/>
  <c r="O86" i="10" s="1"/>
  <c r="P86" i="10" l="1"/>
  <c r="Q86" i="10"/>
  <c r="N86" i="10"/>
  <c r="C88" i="10"/>
  <c r="A87" i="10"/>
  <c r="O87" i="10" l="1"/>
  <c r="Q87" i="10" s="1"/>
  <c r="N87" i="10"/>
  <c r="A88" i="10"/>
  <c r="C89" i="10"/>
  <c r="C90" i="10" s="1"/>
  <c r="N88" i="10" l="1"/>
  <c r="N73" i="10" s="1"/>
  <c r="O88" i="10"/>
  <c r="P87" i="10"/>
  <c r="C91" i="10"/>
  <c r="A90" i="10"/>
  <c r="O90" i="10" s="1"/>
  <c r="O73" i="10" l="1"/>
  <c r="Q88" i="10"/>
  <c r="Q73" i="10" s="1"/>
  <c r="P88" i="10"/>
  <c r="P73" i="10" s="1"/>
  <c r="N90" i="10"/>
  <c r="C92" i="10"/>
  <c r="A91" i="10"/>
  <c r="O91" i="10" s="1"/>
  <c r="P90" i="10" l="1"/>
  <c r="N91" i="10"/>
  <c r="C93" i="10"/>
  <c r="A92" i="10"/>
  <c r="O92" i="10" s="1"/>
  <c r="Q90" i="10"/>
  <c r="P91" i="10" l="1"/>
  <c r="N92" i="10"/>
  <c r="C94" i="10"/>
  <c r="A93" i="10"/>
  <c r="O93" i="10" s="1"/>
  <c r="Q91" i="10" l="1"/>
  <c r="P92" i="10"/>
  <c r="N93" i="10"/>
  <c r="C95" i="10"/>
  <c r="A94" i="10"/>
  <c r="O94" i="10" s="1"/>
  <c r="Q92" i="10" l="1"/>
  <c r="P93" i="10"/>
  <c r="N94" i="10"/>
  <c r="C96" i="10"/>
  <c r="A95" i="10"/>
  <c r="O95" i="10" s="1"/>
  <c r="Q93" i="10" l="1"/>
  <c r="P94" i="10"/>
  <c r="N95" i="10"/>
  <c r="C97" i="10"/>
  <c r="A96" i="10"/>
  <c r="O96" i="10" s="1"/>
  <c r="Q94" i="10"/>
  <c r="P95" i="10" l="1"/>
  <c r="N96" i="10"/>
  <c r="C98" i="10"/>
  <c r="A97" i="10"/>
  <c r="O97" i="10" s="1"/>
  <c r="Q95" i="10" l="1"/>
  <c r="P96" i="10"/>
  <c r="N97" i="10"/>
  <c r="C99" i="10"/>
  <c r="A98" i="10"/>
  <c r="Q96" i="10"/>
  <c r="O98" i="10" l="1"/>
  <c r="N98" i="10"/>
  <c r="Q97" i="10"/>
  <c r="C100" i="10"/>
  <c r="A99" i="10"/>
  <c r="P98" i="10" l="1"/>
  <c r="O99" i="10"/>
  <c r="N99" i="10"/>
  <c r="P97" i="10"/>
  <c r="C101" i="10"/>
  <c r="A100" i="10"/>
  <c r="O100" i="10" s="1"/>
  <c r="P99" i="10" l="1"/>
  <c r="N100" i="10"/>
  <c r="C102" i="10"/>
  <c r="A101" i="10"/>
  <c r="O101" i="10" s="1"/>
  <c r="P100" i="10" l="1"/>
  <c r="N101" i="10"/>
  <c r="C103" i="10"/>
  <c r="A102" i="10"/>
  <c r="O102" i="10" s="1"/>
  <c r="Q100" i="10" l="1"/>
  <c r="P101" i="10"/>
  <c r="N102" i="10"/>
  <c r="C104" i="10"/>
  <c r="A103" i="10"/>
  <c r="N103" i="10" l="1"/>
  <c r="O103" i="10"/>
  <c r="Q101" i="10"/>
  <c r="C105" i="10"/>
  <c r="C106" i="10" s="1"/>
  <c r="A104" i="10"/>
  <c r="O104" i="10" l="1"/>
  <c r="O89" i="10" s="1"/>
  <c r="N104" i="10"/>
  <c r="N89" i="10" s="1"/>
  <c r="Q102" i="10"/>
  <c r="Q89" i="10" s="1"/>
  <c r="P102" i="10"/>
  <c r="P89" i="10" s="1"/>
  <c r="C107" i="10"/>
  <c r="A106" i="10"/>
  <c r="O106" i="10" s="1"/>
  <c r="N106" i="10" l="1"/>
  <c r="C108" i="10"/>
  <c r="A107" i="10"/>
  <c r="O107" i="10" s="1"/>
  <c r="P106" i="10" l="1"/>
  <c r="N107" i="10"/>
  <c r="C109" i="10"/>
  <c r="A108" i="10"/>
  <c r="O108" i="10" s="1"/>
  <c r="Q106" i="10" l="1"/>
  <c r="P107" i="10"/>
  <c r="N108" i="10"/>
  <c r="C110" i="10"/>
  <c r="A109" i="10"/>
  <c r="O109" i="10" s="1"/>
  <c r="Q107" i="10" l="1"/>
  <c r="P108" i="10"/>
  <c r="N109" i="10"/>
  <c r="C111" i="10"/>
  <c r="A110" i="10"/>
  <c r="O110" i="10" s="1"/>
  <c r="Q108" i="10" l="1"/>
  <c r="P109" i="10"/>
  <c r="N110" i="10"/>
  <c r="C112" i="10"/>
  <c r="A111" i="10"/>
  <c r="O111" i="10" s="1"/>
  <c r="Q109" i="10" l="1"/>
  <c r="N111" i="10"/>
  <c r="C113" i="10"/>
  <c r="A112" i="10"/>
  <c r="O112" i="10" s="1"/>
  <c r="P110" i="10"/>
  <c r="Q110" i="10"/>
  <c r="N112" i="10" l="1"/>
  <c r="C114" i="10"/>
  <c r="A113" i="10"/>
  <c r="O113" i="10" s="1"/>
  <c r="P111" i="10"/>
  <c r="Q111" i="10"/>
  <c r="Q112" i="10" l="1"/>
  <c r="N113" i="10"/>
  <c r="C115" i="10"/>
  <c r="A114" i="10"/>
  <c r="O114" i="10" l="1"/>
  <c r="N114" i="10"/>
  <c r="P112" i="10"/>
  <c r="P113" i="10"/>
  <c r="C116" i="10"/>
  <c r="A115" i="10"/>
  <c r="P114" i="10" l="1"/>
  <c r="N115" i="10"/>
  <c r="O115" i="10"/>
  <c r="Q113" i="10"/>
  <c r="C117" i="10"/>
  <c r="A116" i="10"/>
  <c r="O116" i="10" s="1"/>
  <c r="N116" i="10" l="1"/>
  <c r="C118" i="10"/>
  <c r="A117" i="10"/>
  <c r="O117" i="10" s="1"/>
  <c r="P116" i="10" l="1"/>
  <c r="N117" i="10"/>
  <c r="C119" i="10"/>
  <c r="A118" i="10"/>
  <c r="O118" i="10" s="1"/>
  <c r="Q116" i="10" l="1"/>
  <c r="N118" i="10"/>
  <c r="C120" i="10"/>
  <c r="A119" i="10"/>
  <c r="P117" i="10"/>
  <c r="Q117" i="10"/>
  <c r="O119" i="10" l="1"/>
  <c r="N119" i="10"/>
  <c r="C121" i="10"/>
  <c r="C122" i="10" s="1"/>
  <c r="A120" i="10"/>
  <c r="O120" i="10" l="1"/>
  <c r="O105" i="10" s="1"/>
  <c r="N120" i="10"/>
  <c r="N105" i="10" s="1"/>
  <c r="P119" i="10"/>
  <c r="Q118" i="10"/>
  <c r="Q105" i="10" s="1"/>
  <c r="P118" i="10"/>
  <c r="P105" i="10" s="1"/>
  <c r="C123" i="10"/>
  <c r="A122" i="10"/>
  <c r="O122" i="10" s="1"/>
  <c r="P120" i="10" l="1"/>
  <c r="O23" i="10"/>
  <c r="N122" i="10"/>
  <c r="C124" i="10"/>
  <c r="A123" i="10"/>
  <c r="O123" i="10" s="1"/>
  <c r="O24" i="10" s="1"/>
  <c r="N123" i="10" l="1"/>
  <c r="N24" i="10" s="1"/>
  <c r="N23" i="10"/>
  <c r="C125" i="10"/>
  <c r="A124" i="10"/>
  <c r="O124" i="10" s="1"/>
  <c r="O25" i="10" s="1"/>
  <c r="P122" i="10"/>
  <c r="Q122" i="10"/>
  <c r="Q24" i="10" l="1"/>
  <c r="N124" i="10"/>
  <c r="N25" i="10" s="1"/>
  <c r="C126" i="10"/>
  <c r="A125" i="10"/>
  <c r="O125" i="10" s="1"/>
  <c r="O26" i="10" s="1"/>
  <c r="P123" i="10"/>
  <c r="Q123" i="10"/>
  <c r="Q23" i="10"/>
  <c r="P124" i="10" l="1"/>
  <c r="N125" i="10"/>
  <c r="N26" i="10" s="1"/>
  <c r="Q25" i="10"/>
  <c r="C127" i="10"/>
  <c r="A126" i="10"/>
  <c r="O126" i="10" s="1"/>
  <c r="O27" i="10" s="1"/>
  <c r="Q124" i="10"/>
  <c r="P125" i="10" l="1"/>
  <c r="Q26" i="10"/>
  <c r="N126" i="10"/>
  <c r="N27" i="10" s="1"/>
  <c r="C128" i="10"/>
  <c r="A127" i="10"/>
  <c r="O127" i="10" s="1"/>
  <c r="O28" i="10" s="1"/>
  <c r="Q125" i="10"/>
  <c r="P126" i="10" l="1"/>
  <c r="N127" i="10"/>
  <c r="Q126" i="10"/>
  <c r="Q27" i="10"/>
  <c r="C129" i="10"/>
  <c r="A128" i="10"/>
  <c r="O128" i="10" s="1"/>
  <c r="O29" i="10" s="1"/>
  <c r="N28" i="10" l="1"/>
  <c r="Q28" i="10" s="1"/>
  <c r="N128" i="10"/>
  <c r="N29" i="10" s="1"/>
  <c r="C130" i="10"/>
  <c r="A129" i="10"/>
  <c r="O129" i="10" s="1"/>
  <c r="O30" i="10" s="1"/>
  <c r="P127" i="10"/>
  <c r="Q127" i="10"/>
  <c r="N129" i="10" l="1"/>
  <c r="P128" i="10"/>
  <c r="Q128" i="10"/>
  <c r="Q29" i="10"/>
  <c r="C131" i="10"/>
  <c r="A130" i="10"/>
  <c r="O130" i="10" l="1"/>
  <c r="O31" i="10" s="1"/>
  <c r="N130" i="10"/>
  <c r="N31" i="10" s="1"/>
  <c r="N30" i="10"/>
  <c r="Q30" i="10" s="1"/>
  <c r="Q129" i="10"/>
  <c r="C132" i="10"/>
  <c r="A131" i="10"/>
  <c r="N131" i="10" l="1"/>
  <c r="O131" i="10"/>
  <c r="O32" i="10" s="1"/>
  <c r="P129" i="10"/>
  <c r="C133" i="10"/>
  <c r="A132" i="10"/>
  <c r="O132" i="10" s="1"/>
  <c r="O33" i="10" s="1"/>
  <c r="P131" i="10" l="1"/>
  <c r="N32" i="10"/>
  <c r="N132" i="10"/>
  <c r="N33" i="10" s="1"/>
  <c r="C134" i="10"/>
  <c r="A133" i="10"/>
  <c r="O133" i="10" s="1"/>
  <c r="O34" i="10" s="1"/>
  <c r="N133" i="10" l="1"/>
  <c r="N34" i="10" s="1"/>
  <c r="Q33" i="10"/>
  <c r="C135" i="10"/>
  <c r="A134" i="10"/>
  <c r="O134" i="10" s="1"/>
  <c r="P132" i="10"/>
  <c r="Q132" i="10"/>
  <c r="O35" i="10" l="1"/>
  <c r="P133" i="10"/>
  <c r="Q34" i="10"/>
  <c r="N134" i="10"/>
  <c r="N35" i="10" s="1"/>
  <c r="C136" i="10"/>
  <c r="A136" i="10" s="1"/>
  <c r="A135" i="10"/>
  <c r="Q133" i="10"/>
  <c r="O136" i="10" l="1"/>
  <c r="O37" i="10" s="1"/>
  <c r="N136" i="10"/>
  <c r="O135" i="10"/>
  <c r="N135" i="10"/>
  <c r="N36" i="10" s="1"/>
  <c r="Q36" i="10" s="1"/>
  <c r="P136" i="10" l="1"/>
  <c r="N37" i="10"/>
  <c r="Q37" i="10" s="1"/>
  <c r="N121" i="10"/>
  <c r="O36" i="10"/>
  <c r="O22" i="10" s="1"/>
  <c r="O121" i="10"/>
  <c r="P134" i="10"/>
  <c r="P121" i="10" s="1"/>
  <c r="Q134" i="10"/>
  <c r="Q121" i="10" s="1"/>
  <c r="Q35" i="10"/>
  <c r="Q22" i="10" s="1"/>
  <c r="N22" i="10" l="1"/>
  <c r="S35" i="6"/>
  <c r="S26" i="6"/>
  <c r="S22" i="6"/>
  <c r="S29" i="6"/>
  <c r="S27" i="6"/>
  <c r="S31" i="6"/>
  <c r="S32" i="6"/>
  <c r="S30" i="6"/>
  <c r="S25" i="6"/>
  <c r="S24" i="6"/>
  <c r="S34" i="6"/>
  <c r="S21" i="6"/>
  <c r="S23" i="15" s="1"/>
  <c r="U34" i="6" l="1"/>
  <c r="S36" i="15"/>
  <c r="U24" i="6"/>
  <c r="S26" i="15"/>
  <c r="U25" i="6"/>
  <c r="S27" i="15"/>
  <c r="U30" i="6"/>
  <c r="S32" i="15"/>
  <c r="U32" i="6"/>
  <c r="S34" i="15"/>
  <c r="U31" i="6"/>
  <c r="S33" i="15"/>
  <c r="U27" i="6"/>
  <c r="S29" i="15"/>
  <c r="U29" i="6"/>
  <c r="AG29" i="6" s="1"/>
  <c r="S31" i="15"/>
  <c r="U22" i="6"/>
  <c r="AG22" i="6" s="1"/>
  <c r="S24" i="15"/>
  <c r="U26" i="6"/>
  <c r="S28" i="15"/>
  <c r="U35" i="6"/>
  <c r="S37" i="15"/>
  <c r="S33" i="6"/>
  <c r="S23" i="6"/>
  <c r="S28" i="6"/>
  <c r="U28" i="6" l="1"/>
  <c r="AG28" i="6" s="1"/>
  <c r="S30" i="15"/>
  <c r="U23" i="6"/>
  <c r="S25" i="15"/>
  <c r="U33" i="6"/>
  <c r="AG33" i="6" s="1"/>
  <c r="S35" i="15"/>
  <c r="S36" i="6"/>
  <c r="U15" i="6" s="1"/>
  <c r="U17" i="15" s="1"/>
  <c r="AG27" i="6"/>
  <c r="AF27" i="6"/>
  <c r="AG25" i="6"/>
  <c r="AF25" i="6"/>
  <c r="AF35" i="6"/>
  <c r="AG35" i="6"/>
  <c r="AG31" i="6"/>
  <c r="AF31" i="6"/>
  <c r="AF24" i="6"/>
  <c r="AG24" i="6"/>
  <c r="AG26" i="6"/>
  <c r="AF26" i="6"/>
  <c r="AF22" i="6"/>
  <c r="AG32" i="6"/>
  <c r="AF32" i="6"/>
  <c r="AF34" i="6"/>
  <c r="AG34" i="6"/>
  <c r="AF29" i="6"/>
  <c r="AG30" i="6"/>
  <c r="AF30" i="6"/>
  <c r="S38" i="15" l="1"/>
  <c r="AF28" i="6"/>
  <c r="AF33" i="6"/>
  <c r="U36" i="6"/>
  <c r="AG23" i="6"/>
  <c r="AF23" i="6"/>
  <c r="AE36" i="6"/>
  <c r="AG21" i="6"/>
  <c r="AF21" i="6"/>
  <c r="AF36" i="6" l="1"/>
  <c r="AH21" i="6"/>
  <c r="AH36" i="6" s="1"/>
  <c r="AG36" i="6"/>
</calcChain>
</file>

<file path=xl/sharedStrings.xml><?xml version="1.0" encoding="utf-8"?>
<sst xmlns="http://schemas.openxmlformats.org/spreadsheetml/2006/main" count="1208" uniqueCount="566">
  <si>
    <t>Nozīmības īpatsvars, %</t>
  </si>
  <si>
    <t>KOPĀ</t>
  </si>
  <si>
    <t>Klients</t>
  </si>
  <si>
    <t>00</t>
  </si>
  <si>
    <t>Aktivitāšu skaits</t>
  </si>
  <si>
    <t>Value</t>
  </si>
  <si>
    <t>Concatenate</t>
  </si>
  <si>
    <t>Atelpas brīža pakalpojums institūcijā</t>
  </si>
  <si>
    <t>Aukles pakalpojums</t>
  </si>
  <si>
    <t>Mērvienība</t>
  </si>
  <si>
    <t>***</t>
  </si>
  <si>
    <t>ID:</t>
  </si>
  <si>
    <t>Vārds Uzvārds</t>
  </si>
  <si>
    <t>_____________________________</t>
  </si>
  <si>
    <t>paraksts</t>
  </si>
  <si>
    <t>___.___.2018.</t>
  </si>
  <si>
    <t>Datums</t>
  </si>
  <si>
    <t>V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</si>
  <si>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</si>
  <si>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</si>
  <si>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</si>
  <si>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</si>
  <si>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</si>
  <si>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</si>
  <si>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</si>
  <si>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</si>
  <si>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</si>
  <si>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</si>
  <si>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</si>
  <si>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Reitterapijas nodarbība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</si>
  <si>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</si>
  <si>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</si>
  <si>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</si>
  <si>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</si>
  <si>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</si>
  <si>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</si>
  <si>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</si>
  <si>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</si>
  <si>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</si>
  <si>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</si>
  <si>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</si>
  <si>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</si>
  <si>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</si>
  <si>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</si>
  <si>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</si>
  <si>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</si>
  <si>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</si>
  <si>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</si>
  <si>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</si>
  <si>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</si>
  <si>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</si>
  <si>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</si>
  <si>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</si>
  <si>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</si>
  <si>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L</t>
  </si>
  <si>
    <t>L1</t>
  </si>
  <si>
    <t>Silto smilšu terapijas nodarbība</t>
  </si>
  <si>
    <t>L2</t>
  </si>
  <si>
    <t>L3</t>
  </si>
  <si>
    <t>L4</t>
  </si>
  <si>
    <t>L5</t>
  </si>
  <si>
    <t>L6</t>
  </si>
  <si>
    <t>L7</t>
  </si>
  <si>
    <t>L8</t>
  </si>
  <si>
    <t>L9</t>
  </si>
  <si>
    <t>Pavadonis (valsts apmaksātais asistents pašvaldībā)</t>
  </si>
  <si>
    <t>L10</t>
  </si>
  <si>
    <t>Asistents</t>
  </si>
  <si>
    <t>L11</t>
  </si>
  <si>
    <t>L12</t>
  </si>
  <si>
    <t>Aprūpes mājās pakalpojums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</si>
  <si>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</si>
  <si>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</si>
  <si>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</si>
  <si>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</si>
  <si>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</si>
  <si>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</si>
  <si>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</si>
  <si>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</si>
  <si>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</si>
  <si>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</si>
  <si>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</si>
  <si>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</si>
  <si>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</si>
  <si>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</si>
  <si>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</si>
  <si>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</si>
  <si>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</si>
  <si>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</si>
  <si>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EUR</t>
  </si>
  <si>
    <t>1.mēn.</t>
  </si>
  <si>
    <t>2.mēn.</t>
  </si>
  <si>
    <t>3.mēn.</t>
  </si>
  <si>
    <t>4.mēn.</t>
  </si>
  <si>
    <t>5.mēn.</t>
  </si>
  <si>
    <t>6.mēn.</t>
  </si>
  <si>
    <t>Pakalpojumu_skaits</t>
  </si>
  <si>
    <t>L31</t>
  </si>
  <si>
    <t>L32</t>
  </si>
  <si>
    <t>L33</t>
  </si>
  <si>
    <t>L34</t>
  </si>
  <si>
    <t>L35</t>
  </si>
  <si>
    <t>L36</t>
  </si>
  <si>
    <t>L37</t>
  </si>
  <si>
    <t>Cits finansējums periodam:</t>
  </si>
  <si>
    <t>Atbalsta joma</t>
  </si>
  <si>
    <t>Atbalsta intensitāte, %:</t>
  </si>
  <si>
    <t>Ģimenes atbalsta spēju stiprināšana</t>
  </si>
  <si>
    <t>B</t>
  </si>
  <si>
    <t>Ģimenes asistenta pakalpojums</t>
  </si>
  <si>
    <t>Atelpas brīža pakalpojums mājās</t>
  </si>
  <si>
    <t>Cena par vienību, EUR</t>
  </si>
  <si>
    <t>Krāsaino smilšu terapijas nodarbība</t>
  </si>
  <si>
    <t>Krāsaino graudu terapijas nodarbība</t>
  </si>
  <si>
    <t>Dabas kustību un formu terapijas nodarbība</t>
  </si>
  <si>
    <t>Specializētās darbnīcas pakalpojums</t>
  </si>
  <si>
    <t>Dienas aprūpes centra pakalpojums</t>
  </si>
  <si>
    <t>Sociālās rehabilitācijas un atbalsta pakalpojuma 10 mēnešu kurss bērniem ar kustību traucējumiem un viņu ģimenēm.</t>
  </si>
  <si>
    <t>L38</t>
  </si>
  <si>
    <t>L39</t>
  </si>
  <si>
    <t>L40</t>
  </si>
  <si>
    <t>L41</t>
  </si>
  <si>
    <t>L42</t>
  </si>
  <si>
    <t>L43</t>
  </si>
  <si>
    <t>Portridžas agrīnās korekcijas un audzināšanas metodes nodarbība</t>
  </si>
  <si>
    <t>Agrīnās intervences programmas bērniem ar garīgās attīstības un uzvedības traucējumiem nodarbība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</si>
  <si>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</si>
  <si>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</si>
  <si>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</si>
  <si>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</si>
  <si>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</si>
  <si>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</si>
  <si>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</si>
  <si>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</si>
  <si>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</si>
  <si>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</si>
  <si>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</si>
  <si>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</si>
  <si>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</si>
  <si>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</si>
  <si>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Latviešu zīmju valodas lietošanas apmācības nodarbība bērniem ar dzirdes traucējumiem</t>
  </si>
  <si>
    <t xml:space="preserve">Saskarsmes un radošās pašizteiksmes iemaņu apguve bērniem ar dzirdes traucējumiem </t>
  </si>
  <si>
    <t>Surdotulka pakalpojums izglītības programmas apguvei bērniem ar dzirdes traucējumiem</t>
  </si>
  <si>
    <t>Surdotulka pakalpojums saskarsmes nodrošināšanai bērniem ar dzirdes traucējumiem</t>
  </si>
  <si>
    <t>Palīdzība un atbalsts sociālo problēmu risināšanā bērniem ar dzirdes traucējumiem</t>
  </si>
  <si>
    <t>Psiholoģiskās adaptācijas treniņi bērniem ar dzirdes traucējumiem</t>
  </si>
  <si>
    <t>L58</t>
  </si>
  <si>
    <t>L59</t>
  </si>
  <si>
    <t>L60</t>
  </si>
  <si>
    <t>L61</t>
  </si>
  <si>
    <t>L62</t>
  </si>
  <si>
    <t xml:space="preserve">Eiropas Sociālā fonda (ESF) projekta Nr.9.2.2.2/16/I/001 ''Sociālo pakalpojumu atbalsta sistēmas pilnveide'' līguma Nr.LM2017-24-1-1328/02 "Līgums par atbalsta personas pakalpojuma apraksta, organizēšanas un finansēšanas kārtības izstrādi, atbalsta personas pakalpojuma izmēģinājumprojekta īstenošanu un izmēģinājumprojekta rezultātu izvērtējumu" ietvaros </t>
  </si>
  <si>
    <t>Pašvaldības nosaukums</t>
  </si>
  <si>
    <t>aaaaaaaaaaaaaaaa</t>
  </si>
  <si>
    <t>SD sociālā darbinieka vārds uzvārds</t>
  </si>
  <si>
    <t>vvvvvvvvv uuuuuuuuuuu</t>
  </si>
  <si>
    <t>SD sociālā darbinieka telefons</t>
  </si>
  <si>
    <t>nnnnnnn</t>
  </si>
  <si>
    <t>SD sociālā darbinieka e-pasts</t>
  </si>
  <si>
    <t>aa@aaaaaa.lv</t>
  </si>
  <si>
    <t>Personas dati:</t>
  </si>
  <si>
    <t>Bērna vārds uzvārds</t>
  </si>
  <si>
    <t>vvvvvvvvv uuuuuuuuuuuuu</t>
  </si>
  <si>
    <t>Dzimšanas datums</t>
  </si>
  <si>
    <t>dd.mm.gggg.</t>
  </si>
  <si>
    <t>Vecums</t>
  </si>
  <si>
    <t>gg</t>
  </si>
  <si>
    <t>Vecuma grupa:</t>
  </si>
  <si>
    <t>Dzimums</t>
  </si>
  <si>
    <t>S/V</t>
  </si>
  <si>
    <t>Dzīvesvietas reģions (plānošanas reģions):</t>
  </si>
  <si>
    <t>KPR - Kurzemes plānošanas reģions/ LPR - Latgales plānošanas reģions/RPR-   Rīgas plānošanas reģions/ VPR -  Vidzemes plānošanas reģions/ ZPR -  Zemgales plānošanas reģions</t>
  </si>
  <si>
    <t>Dzīvesvietas reģions (reģions atbilstoši projekta dalījumam)</t>
  </si>
  <si>
    <t>RR - Rīgas reģions/ ZKR -  Zemgales un Kurzemes reģions/ LVR - Latgales un Vidzemes reģions</t>
  </si>
  <si>
    <t>Dzīvesvietas pašvaldība:</t>
  </si>
  <si>
    <t>Pilsētas vai novada nosaukums: 
Piemēram: Rīgas pilsēta/Rīgas novads/ Salacgrīvas novads</t>
  </si>
  <si>
    <t>Adrese 1 (pilsēta/ciems, pagasts, novads):</t>
  </si>
  <si>
    <t xml:space="preserve">Rīga/Gulbene, Gulbenes nov./Namiķi, Lutriņu pag., Saldus nov. </t>
  </si>
  <si>
    <t>Adrese 2 (mājas nosaukums/iela, mājas numurs,  dzīvokļa numurs):</t>
  </si>
  <si>
    <t>Brīvības iela, 40 - 5/Bišu iela 3/Kalna Vēliņi</t>
  </si>
  <si>
    <t>Pasta indekss:</t>
  </si>
  <si>
    <t>LV-nnnn</t>
  </si>
  <si>
    <t>Bērna funkcionālā traucējuma veids:</t>
  </si>
  <si>
    <t>GRT-garīga rakstura traucējumi/KT-kustību traucējumi/ MT- multiplie traucējumi/ RT-redzes traucējumi/ DZT- dzirdes traucējumi</t>
  </si>
  <si>
    <t>GRT</t>
  </si>
  <si>
    <t>jā/veids?</t>
  </si>
  <si>
    <t>KT</t>
  </si>
  <si>
    <t>MT</t>
  </si>
  <si>
    <t>RT</t>
  </si>
  <si>
    <t>DZT</t>
  </si>
  <si>
    <t>Cik sabiedrībā balstītus sociālos pakalpojumus saņem atbalstāmā persona(skaits)</t>
  </si>
  <si>
    <t>Kādus sabiedrībā balstītus sociālos pakalpojumus saņem atbalstāmā persona (atzīmēt)</t>
  </si>
  <si>
    <t xml:space="preserve">Atzīmēt ar "jā" attiecīgajā rindā par tiem pakalpojumiem, kurus saņem atbalstāmā persona.Ja atbalstāmā persona nesaņem attiecīgo pakalpojumu, rindu atstāj tukšu. </t>
  </si>
  <si>
    <t>Speciālistu konsultācijas un individuālais atbalsts</t>
  </si>
  <si>
    <t>jā/</t>
  </si>
  <si>
    <t>norādīt kādas</t>
  </si>
  <si>
    <t>Grupu nodarbības</t>
  </si>
  <si>
    <t>Ģimenes aisistents</t>
  </si>
  <si>
    <t>Dabas vides estētikas nodarbības</t>
  </si>
  <si>
    <t>Mākslu terapija</t>
  </si>
  <si>
    <t>Pavadonis</t>
  </si>
  <si>
    <t>Aistents (pavadonis - atbalstītājs)</t>
  </si>
  <si>
    <t>Asistents (pavadonis - atbalstītājs - parūpētājs)</t>
  </si>
  <si>
    <t>Atelpas brīža pakalpojums institūcijā/mājās</t>
  </si>
  <si>
    <t>ABA terapija (Aplied Behavior Analysis)</t>
  </si>
  <si>
    <t>Kanisterapija</t>
  </si>
  <si>
    <t>Reitterapija</t>
  </si>
  <si>
    <t>Agrīnās korekcijas apmācības pakalpojums (Portridžas agrīnās korekcijas metodika)</t>
  </si>
  <si>
    <t>Sociālās rehabilitācijas un apmēcības pakalpojums bērniem ar kustību traucējumiem</t>
  </si>
  <si>
    <t>Agrīnās intervences programma bērniem ar garīgās attīstības un uzvedības traucējumiem</t>
  </si>
  <si>
    <t>Specializētie sociālās rehabiltācijas un apmācību kursi bērniem ar FT</t>
  </si>
  <si>
    <t>Bērniem ar redzes traucējumiem</t>
  </si>
  <si>
    <t>Personas pastāvīgās funkcionēšanas iemaņu apguve institūcijā ar diennakts uzturēšanos</t>
  </si>
  <si>
    <t>Personas pastāvīgās funkcionēšanas iemaņu apguve institūcijā bez diennakts uzturēšanās un dzīvesvietā</t>
  </si>
  <si>
    <t>Bērniem ar dzirdes traucējumiem</t>
  </si>
  <si>
    <t>Latviešu zīmju valodas lietošanas apmācība</t>
  </si>
  <si>
    <t>Saskarsmes un radošās pašizteiksmes iemaņu apguve</t>
  </si>
  <si>
    <t>Psiholoģiskās adaptācijas treniņi</t>
  </si>
  <si>
    <t>Palīdzība un atbalsts klientu sociālo problēmu risināšanā</t>
  </si>
  <si>
    <t>Surdotulka pakalpojums saskarsmes nodrošināšanai</t>
  </si>
  <si>
    <t>Surdotulka pakalpojums izglītības programmas apguvei</t>
  </si>
  <si>
    <t>Vecāka dati:</t>
  </si>
  <si>
    <t>Vecāka (pieteikuma iesniedzēja) vārds uzvārds</t>
  </si>
  <si>
    <t>Vecāka (pieteikuma iesniedzēja) telefons</t>
  </si>
  <si>
    <t>Vecāka (pieteikuma iesniedzēja) e-pasts</t>
  </si>
  <si>
    <t>Līguma dati:</t>
  </si>
  <si>
    <t>Iesnieguma datums</t>
  </si>
  <si>
    <t>dd.mm.gggg</t>
  </si>
  <si>
    <t>noslēgtā līguma ar vecāku datums</t>
  </si>
  <si>
    <t>Līguma perioda sākuma datums</t>
  </si>
  <si>
    <t>Līgumas perioda beigu datums</t>
  </si>
  <si>
    <t>Bērna izvērtēšanas komisijas datums</t>
  </si>
  <si>
    <t>Izvērtēšanā pieaicinātie speciālisti</t>
  </si>
  <si>
    <t>rehabilitologs/ psihiatrs/ psihologs/ logopēds/ sociālais darbinieks/ fizioterapeits/ ergoterapeits/ speciālais padagogs/ sociālais pedagogs/ cits (atšifrēt)</t>
  </si>
  <si>
    <t>rehabilitologs</t>
  </si>
  <si>
    <t>psihiatrs</t>
  </si>
  <si>
    <t>psihologs</t>
  </si>
  <si>
    <t>logopēds</t>
  </si>
  <si>
    <t>sociālais darbinieks</t>
  </si>
  <si>
    <t>fizioterapeits</t>
  </si>
  <si>
    <t>ergoterapeits</t>
  </si>
  <si>
    <t>speciālais padagogs</t>
  </si>
  <si>
    <t>sociālais pedagogs</t>
  </si>
  <si>
    <t>cits (atšifrēt)</t>
  </si>
  <si>
    <t>Joma</t>
  </si>
  <si>
    <t>Atbalsta plāna faktiskā izpilde</t>
  </si>
  <si>
    <t>Vecuma grupa</t>
  </si>
  <si>
    <t>Gads</t>
  </si>
  <si>
    <t>mēnesis</t>
  </si>
  <si>
    <t>Pakalpojuma veida kods (matrica)</t>
  </si>
  <si>
    <t>Pakalpojumu veids</t>
  </si>
  <si>
    <t xml:space="preserve">Plānotā mērvienība </t>
  </si>
  <si>
    <t>Plānotais pakalpojumu skaits</t>
  </si>
  <si>
    <t>Plānotā pakalpojuma cena</t>
  </si>
  <si>
    <t xml:space="preserve">Individuālā budžeta kopējā plānotā summa mēnesī saskaņā ar atbalsta plānu </t>
  </si>
  <si>
    <t>SD lēmums par individuālā budžeta provizorisko maksimālo apmēru mēnesī</t>
  </si>
  <si>
    <t>Faktiskais pakalpojumu skaits</t>
  </si>
  <si>
    <t>Faktiskie izdevumi</t>
  </si>
  <si>
    <t>Jāievada</t>
  </si>
  <si>
    <t>Aprēķins</t>
  </si>
  <si>
    <t>Kopā</t>
  </si>
  <si>
    <t>SD lēmums par individuālā budžeta provizorisko maksimālo apmēru (%)</t>
  </si>
  <si>
    <t xml:space="preserve">Atlikums no mēnesim piešķirtā finansējuma </t>
  </si>
  <si>
    <t>Atlikums no kopējā aktivitātei piešķirtā finansējuma</t>
  </si>
  <si>
    <t>6 Mēneši</t>
  </si>
  <si>
    <t>Individuālā budžeta kopējā plānotā summa projekta periodam</t>
  </si>
  <si>
    <t>Pašvaldības nosaukums:</t>
  </si>
  <si>
    <t>Ielasās no matricas</t>
  </si>
  <si>
    <t>25.1.</t>
  </si>
  <si>
    <t>23.1.</t>
  </si>
  <si>
    <t>26.1.</t>
  </si>
  <si>
    <t>22.1.</t>
  </si>
  <si>
    <t>Bērna vārds</t>
  </si>
  <si>
    <t>vvvvvvvvv</t>
  </si>
  <si>
    <t>uuuuuuuuuuuuu</t>
  </si>
  <si>
    <t>Bērna identifikācijas kods</t>
  </si>
  <si>
    <t>Jomas eksperts</t>
  </si>
  <si>
    <t>______________</t>
  </si>
  <si>
    <t>4.1.</t>
  </si>
  <si>
    <t>4.2.</t>
  </si>
  <si>
    <t>Aizpildīšanas lauks</t>
  </si>
  <si>
    <t>Aizpildīšanas formāta paraugs</t>
  </si>
  <si>
    <t>Parametrs</t>
  </si>
  <si>
    <t>Atbildīgais eksperts</t>
  </si>
  <si>
    <t>Klienta ID</t>
  </si>
  <si>
    <t>IB_AV_555</t>
  </si>
  <si>
    <t>Tehniskais lauks</t>
  </si>
  <si>
    <t>Ielasās</t>
  </si>
  <si>
    <t>IB galīgais apmērs periodam:</t>
  </si>
  <si>
    <t>Izvērtēšanas komandas ekspertu saraksts</t>
  </si>
  <si>
    <t>Bērns:</t>
  </si>
  <si>
    <t>Izvērtēšanas komndas piedāvātais SBS pakalpojumu saraksts</t>
  </si>
  <si>
    <t xml:space="preserve">Atbalsta plāns </t>
  </si>
  <si>
    <t>Atbalsta plāna periods, mēneši:</t>
  </si>
  <si>
    <t>Vecāks:</t>
  </si>
  <si>
    <t>0-2.g.;3-8.g.; 9-11.g.; 12-15.g.;16-18.g.</t>
  </si>
  <si>
    <t>Faktiski saņemto pakalpojumu skaits kopā</t>
  </si>
  <si>
    <t>Faktiskās pakalpojumu izmaksas kopā</t>
  </si>
  <si>
    <t>Atbalsta plāns</t>
  </si>
  <si>
    <t>Psihologa konsultācija vecākiem</t>
  </si>
  <si>
    <t>konsultācija</t>
  </si>
  <si>
    <t xml:space="preserve">Grupas nodarbība vecākiem </t>
  </si>
  <si>
    <t>nodarbība</t>
  </si>
  <si>
    <t>diennakts</t>
  </si>
  <si>
    <t>stunda</t>
  </si>
  <si>
    <t>Specializētā transporta pakalpojums</t>
  </si>
  <si>
    <t>SBS pakal-pojuma kods</t>
  </si>
  <si>
    <t>SBS pakalpojuma nosaukums</t>
  </si>
  <si>
    <t>SBS pakalpojuma sniedzējs</t>
  </si>
  <si>
    <t>IBM iekļauto SBS pakalpojumu saraksts</t>
  </si>
  <si>
    <t>Bērna funkcionēšanas spēju uzturēšana un attīstīšana</t>
  </si>
  <si>
    <t>Sociālais darbinieks:</t>
  </si>
  <si>
    <t>[ vārds, uzvārds, paraksts]</t>
  </si>
  <si>
    <t>I posms</t>
  </si>
  <si>
    <t>II posms</t>
  </si>
  <si>
    <t>SBS pakalpojuma kods (4.5.tabula)</t>
  </si>
  <si>
    <t xml:space="preserve"> Bērna un viņa vecāka personas  dati  </t>
  </si>
  <si>
    <t xml:space="preserve">Kura īstermiņa mērķa sasniegšanai konkrētais  SBS pakalpojums piešķirts </t>
  </si>
  <si>
    <t>SBS pakalpojumi bērniem zaudētās funkcijas kompensēšanai</t>
  </si>
  <si>
    <t>Bērniem funkcionēšanas spēju uzturēšana un attīstīšana</t>
  </si>
  <si>
    <t>III posms</t>
  </si>
  <si>
    <t>IV posms</t>
  </si>
  <si>
    <t>V posms</t>
  </si>
  <si>
    <t>Izvērtēšanas komandas piedāvāto SBS pakalpojumu  vērtējums</t>
  </si>
  <si>
    <t xml:space="preserve"> Izvērtēšanas komandas sagatavotais un bērna vecāka prioritizētais SBS pakalpojumu saraksts</t>
  </si>
  <si>
    <t>IB nepieciešamā apmēra aprēķins</t>
  </si>
  <si>
    <t>SBS pakal-pojuma nozīmības vērtība, punkti</t>
  </si>
  <si>
    <t>SBS pakal-pojuma relatīvā vērtība, punkti</t>
  </si>
  <si>
    <t>Vecāka SBS pakalpojumu prioritāte</t>
  </si>
  <si>
    <t>Vecāka novēr-tējuma relatīvā vērtība, punkti</t>
  </si>
  <si>
    <t>SBS pakal-pojuma vecāka novēr-tējuma vērtība, %</t>
  </si>
  <si>
    <t>11=6+10</t>
  </si>
  <si>
    <t>SBS pakalpo-juma cena, EUR</t>
  </si>
  <si>
    <t>SBS pakal-pojumu izmaksu summa periodā</t>
  </si>
  <si>
    <t>SBS pakal-pojuma kopējā  vērtība, %</t>
  </si>
  <si>
    <t>Cits finan-sējums (vecāku utt.)</t>
  </si>
  <si>
    <t>SBS pakal-pojumu seguma bilance</t>
  </si>
  <si>
    <t>Fizioterapeita konsultācija/ nodarbība</t>
  </si>
  <si>
    <t>konsultācija / nodarbība</t>
  </si>
  <si>
    <t>Ergoterapeita konsultācija/ nodarbība</t>
  </si>
  <si>
    <t>Logopēda  konsultācija/ nodarbība</t>
  </si>
  <si>
    <t>Audiologopēda konsultācija/nodarbība</t>
  </si>
  <si>
    <t>Mikrologopēda konsultācija/nodarbība</t>
  </si>
  <si>
    <t>Speciālā pedagoga konsultācija/nodarbība</t>
  </si>
  <si>
    <t>Sociālā pedagoga konsultācija/nodarbība</t>
  </si>
  <si>
    <t>Alternatīvās un augmentatīvās komunikācijas speciālista konsultācija/nodarbība</t>
  </si>
  <si>
    <t>Psihologa konsultācija/nodarbība</t>
  </si>
  <si>
    <t>Psihoterapeita konsultācija/nodarbība</t>
  </si>
  <si>
    <t>Montesori metodikas speciālista konsultācija/nodarbība</t>
  </si>
  <si>
    <t>Tiflospeciālista konsultācija/nodarbība</t>
  </si>
  <si>
    <t>Surdospeciālista konsultācija/nodarbība</t>
  </si>
  <si>
    <t>Grupas nodarbība</t>
  </si>
  <si>
    <t xml:space="preserve"> nodarbība</t>
  </si>
  <si>
    <t>kurss</t>
  </si>
  <si>
    <t>Fizioterapeita nodarbību kurss</t>
  </si>
  <si>
    <t>Mūzikas terapijas nodarbība pie speciālista</t>
  </si>
  <si>
    <t>Mūzikas terapijas nodarbības pie bērna mājās</t>
  </si>
  <si>
    <t>Mūzikas terapijas grupu nodarbība</t>
  </si>
  <si>
    <t>Deju un kustību terapijas nodarbība pie speciālista</t>
  </si>
  <si>
    <t>Deju un kustību terapijas nodarbība pie bērna mājās</t>
  </si>
  <si>
    <t xml:space="preserve">Deju un kustību terapijas grupu nodarbība </t>
  </si>
  <si>
    <t>Vizuāli plastiskās mākslas terapijas nodarbība pie speciālista</t>
  </si>
  <si>
    <t>Vizuāli plastiskās mākslas terapijas nodarbība pie bērna mājās</t>
  </si>
  <si>
    <t>Vizuāli plastiskās mākslas terapijas grupu nodarbība</t>
  </si>
  <si>
    <t xml:space="preserve">Drāmas terapijas nodarbība pie speciālista </t>
  </si>
  <si>
    <t>diena</t>
  </si>
  <si>
    <t>ABA terapijas individuālā nodarbība</t>
  </si>
  <si>
    <t>ABA terapijas grupu nodarbība</t>
  </si>
  <si>
    <t>Kanisterapijas individuālā nodarbība</t>
  </si>
  <si>
    <t>Kanisterapijas grupu nodarbība</t>
  </si>
  <si>
    <t>Transporta pakalpojums, degviela</t>
  </si>
  <si>
    <t>Transporta pakalpojums, stunda</t>
  </si>
  <si>
    <t>summa mēnesī</t>
  </si>
  <si>
    <t>Bērniem ar redzes traucējumiem patstāvīgas funkcionēšanas iemaņu apguve institūcijā ar diennakts uzturēšanos, garais kurss</t>
  </si>
  <si>
    <t>Bērniem ar redzes traucējumiem patstāvīgas funkcionēšanas iemaņu apguve institūcijā ar diennakts uzturēšanos, īsais kurss</t>
  </si>
  <si>
    <t>Bērniem ar redzes traucējumiem patstāvīgas funkcionēšanas iemaņu apguve institūcijā bez diennakts uzturēšanās  un dzīvesvietā, garais kurss</t>
  </si>
  <si>
    <t>Bērniem ar redzes traucējumiem patstāvīgas funkcionēšanas iemaņu apguve institūcijā bez diennakts uzturēšanās  un dzīvesvietā, īsais kurss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</si>
  <si>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</si>
  <si>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</si>
  <si>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</si>
  <si>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</si>
  <si>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</si>
  <si>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</si>
  <si>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</si>
  <si>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</si>
  <si>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</si>
  <si>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</si>
  <si>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Specializētā sociālās rehabilitācijas un kompetenci veicinošo pasākumu apmācību kurss bērnam ar FT un vecākiem</t>
  </si>
  <si>
    <t>Sociālais darbinieks</t>
  </si>
  <si>
    <t>Vecāks</t>
  </si>
  <si>
    <t>Kopā           6 mēn.</t>
  </si>
  <si>
    <t>01</t>
  </si>
  <si>
    <t>Informācija par piešķirtajiem un saņemtajiem SBS pakalpojumiem</t>
  </si>
  <si>
    <t>SBS pakalpojumu veids</t>
  </si>
  <si>
    <t>SBS pakalpojuma veida kods (matrica)</t>
  </si>
  <si>
    <t>Plānotais SBS pakalpo-jumu  reižu skaits</t>
  </si>
  <si>
    <t>Plānotā SBS pakalpojuma cena</t>
  </si>
  <si>
    <t>IB provizoriskais apmērs (%)</t>
  </si>
  <si>
    <t>IB galīgais apmērs (projekta finansējum)</t>
  </si>
  <si>
    <t>Finansējuma pārdale (projekta finansējums)</t>
  </si>
  <si>
    <t>21=17+18+19+20</t>
  </si>
  <si>
    <t xml:space="preserve">Publiksias -valsts finansējums </t>
  </si>
  <si>
    <t xml:space="preserve">Publiksias pašvaldības finansējums </t>
  </si>
  <si>
    <t xml:space="preserve">IB kopējais apmērs </t>
  </si>
  <si>
    <t xml:space="preserve"> IB provizoriskais apmērs (projekta finansējums)</t>
  </si>
  <si>
    <t>IB kopējā apmēra korekcijas, finansējuma pietiekamības nodrošināšanai</t>
  </si>
  <si>
    <t>Publiksias -valsts finansējums</t>
  </si>
  <si>
    <t>Publiksias pašvaldības finansējums</t>
  </si>
  <si>
    <t>IB kopējais apmērs</t>
  </si>
  <si>
    <t xml:space="preserve">Summas pārdale starp SBS pakalpojumiem </t>
  </si>
  <si>
    <t>14=12*13</t>
  </si>
  <si>
    <t>Rīgas pašvaldība</t>
  </si>
  <si>
    <t>AAAAAAA BBBBBBB</t>
  </si>
  <si>
    <t>nnnnnnnnn</t>
  </si>
  <si>
    <t>VVVVVV</t>
  </si>
  <si>
    <t>UUUUUUUUUU</t>
  </si>
  <si>
    <t>15.01.2010.</t>
  </si>
  <si>
    <t>8</t>
  </si>
  <si>
    <t>3.-8.</t>
  </si>
  <si>
    <t>S</t>
  </si>
  <si>
    <t>VPR</t>
  </si>
  <si>
    <t>RR</t>
  </si>
  <si>
    <t>Rīgas pilsēta</t>
  </si>
  <si>
    <t>Rīga</t>
  </si>
  <si>
    <t>Brīvības iela, 40 -5</t>
  </si>
  <si>
    <t>LV-</t>
  </si>
  <si>
    <t>jā/.......</t>
  </si>
  <si>
    <t>01.08.2018.</t>
  </si>
  <si>
    <t>10.09.2018.</t>
  </si>
  <si>
    <t>11.09.2018.</t>
  </si>
  <si>
    <t>10.03.2019.</t>
  </si>
  <si>
    <t>20.09.2018.</t>
  </si>
  <si>
    <t>jā</t>
  </si>
  <si>
    <t>Rehabilitologs</t>
  </si>
  <si>
    <t>[BBBBBBBB VVVVVVVVVVVV]</t>
  </si>
  <si>
    <t>Psihiatrs</t>
  </si>
  <si>
    <t>CCCCCCCCCC ZZZZZZZZZZZ</t>
  </si>
  <si>
    <t>EEEEEEE KKKKKKK</t>
  </si>
  <si>
    <t>FFFFFF KKKKKK</t>
  </si>
  <si>
    <t>māte</t>
  </si>
  <si>
    <t>AAAAAAAA LLLLLLL</t>
  </si>
  <si>
    <t>AAAAAAAA UUUUUUUUU</t>
  </si>
  <si>
    <t>BBBBBBBBBBBBBBB</t>
  </si>
  <si>
    <t>Fizioterapeits</t>
  </si>
  <si>
    <t>IB provizoriskais finansējums:</t>
  </si>
  <si>
    <t>Eksperta pie</t>
  </si>
  <si>
    <t xml:space="preserve">Datums: </t>
  </si>
  <si>
    <t>Vidējais IB privozoriskais apmērs mēnesim, EUR</t>
  </si>
  <si>
    <t>19=15+16</t>
  </si>
  <si>
    <t>Vai summai nav jābūt šādai?</t>
  </si>
  <si>
    <t>Nepieciešamo korekciju apmērs</t>
  </si>
  <si>
    <t>SBS pakalpojuma sniedzēja nosaukums</t>
  </si>
  <si>
    <t>Pakalpojuma sniedzēja adrese</t>
  </si>
  <si>
    <t>SBS pakalpojuma sniedzēja adrese</t>
  </si>
  <si>
    <t>Iesniedzēja adrese:</t>
  </si>
  <si>
    <t>Iesniedzēja tālrunis:</t>
  </si>
  <si>
    <t>Iesniedzēja e-pasta adrese:</t>
  </si>
  <si>
    <t>wwwwwwwwww</t>
  </si>
  <si>
    <t>Vecāka (pieteikuma iesniedzēja) Personas kods</t>
  </si>
  <si>
    <t>010199-112233</t>
  </si>
  <si>
    <t>IESNIEGUMS</t>
  </si>
  <si>
    <t>Datums___________________</t>
  </si>
  <si>
    <t xml:space="preserve">V posma  rezultāta kopā/  pārbaude </t>
  </si>
  <si>
    <t>SBS pakalpojumu skaita korekcija kopā pārskata periodā</t>
  </si>
  <si>
    <t>Koriģētais IB kopējais apmērs pārskata periodā</t>
  </si>
  <si>
    <t>29=12*(13+21)</t>
  </si>
  <si>
    <t>SBS pakal-pojuma nozīmība (vecāka novēr-tējums), punkti</t>
  </si>
  <si>
    <t>SBS pakalpojumu  kopējais apjoms</t>
  </si>
  <si>
    <t>Koriģētais  SBS pakalpojumu kopējais apjoms pārskata periodā</t>
  </si>
  <si>
    <t>SBS pakalpojumu kopējais apjoms</t>
  </si>
  <si>
    <t>II daļa - IB apmēra aprēķins SBS pakalpojumu nodrošināšanai</t>
  </si>
  <si>
    <t>6..pielikums</t>
  </si>
  <si>
    <t>6.4.tabula</t>
  </si>
  <si>
    <t>Koriģētais SBS pakalpojumu kopējais apjoms</t>
  </si>
  <si>
    <t>6.pielikums</t>
  </si>
  <si>
    <t>6.2.tabula</t>
  </si>
  <si>
    <t>6.1.tabula</t>
  </si>
  <si>
    <t>6.6.tabula</t>
  </si>
  <si>
    <t>6.7.tabula</t>
  </si>
  <si>
    <t>6.8.tabula</t>
  </si>
  <si>
    <t>6.10.tabula</t>
  </si>
  <si>
    <t>6.11.tabula</t>
  </si>
  <si>
    <t>IBM matricas tehniskā tabula</t>
  </si>
  <si>
    <t>SBS pakalpojumu apjoms uz :</t>
  </si>
  <si>
    <t>(vārds, uzvārds)</t>
  </si>
  <si>
    <t>Pārbaude</t>
  </si>
  <si>
    <t>SBS pakalpojumu apjoms un intensitāte uz :</t>
  </si>
  <si>
    <t>SBS pakalpojumu apjoma un intensitātes izmaiņas uz:</t>
  </si>
  <si>
    <t xml:space="preserve">2.pielikums </t>
  </si>
  <si>
    <t xml:space="preserve">2018. gada ____.___________________ </t>
  </si>
  <si>
    <t>līgumam par dalību izmēģinājumprojektā</t>
  </si>
  <si>
    <t>Nr. __________________________</t>
  </si>
  <si>
    <t xml:space="preserve">3.pielikums </t>
  </si>
  <si>
    <t xml:space="preserve">1.pielikums </t>
  </si>
  <si>
    <t>SBS pakal-pojuma izvērtēšanas komandas  noteiktā vērtība, %</t>
  </si>
  <si>
    <t>SBS pakal-pojuma izvērtēšanas komandas noteiktā   vērtība, %</t>
  </si>
  <si>
    <t>Vecāka adrese  (pilsēta/ciems, pagasts, novads), (mājas nosaukums/iela, mājas numurs,  dzīvokļa numurs)</t>
  </si>
  <si>
    <t>Rīga/Gulbene, Gulbenes nov./Namiķi, Lutriņu pag., Saldus nov., Brīvības iela, 40 - 5/Bišu iela 3/Kalna Vēliņi</t>
  </si>
  <si>
    <t>6.9.tabula</t>
  </si>
  <si>
    <t>_______________________________</t>
  </si>
  <si>
    <t>Ģimenes portrets</t>
  </si>
  <si>
    <t>Neprecējies/ Precējies/Šķīries/ Atraitnis</t>
  </si>
  <si>
    <t>vecāka statuss</t>
  </si>
  <si>
    <t>biloģiskais vecāks/ aizbildnis/ audžuģimene</t>
  </si>
  <si>
    <t>ģimenes stāvoklis</t>
  </si>
  <si>
    <t>norāda bērnu skaitu līdz 18 gadiem</t>
  </si>
  <si>
    <t>bērnu skaits ģimenē</t>
  </si>
  <si>
    <t>bērnu skaits ar invaliditāti ģimenē</t>
  </si>
  <si>
    <t>tēva nodarbinātība</t>
  </si>
  <si>
    <t>mātes nodarbinātība</t>
  </si>
  <si>
    <t>jā/nē</t>
  </si>
  <si>
    <t>vai mātei ir invaliditāte</t>
  </si>
  <si>
    <t>vai tēvam ir invaliditāte</t>
  </si>
  <si>
    <t>jā/nē, invaliditātes grupa</t>
  </si>
  <si>
    <t>vai bērnam ir tehniskie palīglīdzekļi</t>
  </si>
  <si>
    <t>ja ir, tad kādi un kur saņemti</t>
  </si>
  <si>
    <t xml:space="preserve">norāda tehniskā palīglīdzekļa nosaukumu un institūcijas nosaukumu, kas izsniegusi vai norāda, ka iegādāts par pašu līdzekļiem </t>
  </si>
  <si>
    <t>ratiņkrēsls/Vaivari</t>
  </si>
  <si>
    <t>ratiņkrēsls/pašu līdzekļi</t>
  </si>
  <si>
    <t>vai bērnam ir nepieciešami tehniskie palīglīdzekļi</t>
  </si>
  <si>
    <t>vai bērns ir nodrošināts pilnībā ar visiem nepieciešamajiem tehniskajiem palīglīdzekļiem</t>
  </si>
  <si>
    <t>kādi tehniskie palīglīdzekļi trūkst</t>
  </si>
  <si>
    <t>norāda tehniskā palīglīdzekļa nosaukumu</t>
  </si>
  <si>
    <t>ģimenes statuss</t>
  </si>
  <si>
    <t>trūcīga/ maznodrošināta/ pārējie</t>
  </si>
  <si>
    <t xml:space="preserve">IB kopējā apmēra aprēķins  SBS pakalpojumu nodrošināšanai sadalījumā pa finanšu avotiem </t>
  </si>
  <si>
    <t>IV  daļa - SBS pakalpojumu saņemšanas apjoma un intensitātes izmaiņas</t>
  </si>
  <si>
    <t>Mātes identifikācijas kods</t>
  </si>
  <si>
    <t>Tēva identifikācijas kods</t>
  </si>
  <si>
    <t>Ja tiek piešķirts SBS pakalpojums vecākam</t>
  </si>
  <si>
    <t>IB_AV_556</t>
  </si>
  <si>
    <t>Māte</t>
  </si>
  <si>
    <t>Tēvs</t>
  </si>
  <si>
    <t xml:space="preserve">Mans bērns projekta “Sociālo pakalpojumu atbalsta sistēmas pilnveide” (projekta Nr.9.2.2.2./16/I/001)  apakšaktivitātes „Sabiedrībā balstītu sociālo pakalpojumu bērniem ar funkcionāliem traucējumiem finansēšanas mehānisma izmēģinājumprojekta īstenošana” ietvaros tika izvērtētas mana bērna un mūsu ģimenes vajadzības un sastādīts atbalsta plāns. </t>
  </si>
  <si>
    <t xml:space="preserve">III  daļa - SBS pakalpojumu saņemšanas intensitātes apjoms </t>
  </si>
  <si>
    <t>Publiskais pašvaldības finansējums</t>
  </si>
  <si>
    <t>Publiskais -valsts finansējums</t>
  </si>
  <si>
    <t xml:space="preserve">2. nodevuma 
Starpziņojums “Sabiedrībā balstītu sociālo pakalpojumu bērniem ar funkcionāliem traucējumiem finansēšanas mehānisma apraksta un ieviešanas metodikas izstrāde”
</t>
  </si>
  <si>
    <t>2. nodevuma 
Starpziņojums “Sabiedrībā balstītu sociālo pakalpojumu bērniem ar funkcionāliem traucējumiem finansēšanas mehānisma apraksta un ieviešanas metodikas izstrāde”</t>
  </si>
  <si>
    <r>
      <t xml:space="preserve">Lūdzu nodrošināt manam dēlam/meitai/ likumiskajam aizbilstamajam ___________________________, personas kods___________________________ </t>
    </r>
    <r>
      <rPr>
        <b/>
        <sz val="14"/>
        <color rgb="FFFF0000"/>
        <rFont val="Times New Roman"/>
        <family val="1"/>
        <charset val="186"/>
      </rPr>
      <t>un man</t>
    </r>
    <r>
      <rPr>
        <sz val="14"/>
        <rFont val="Times New Roman"/>
        <family val="1"/>
        <charset val="186"/>
      </rPr>
      <t xml:space="preserve"> zemāk norādītos sabiedrībā balstītos sociālos pakalpojumus pie  pakalpojumu sniedzējiem saskaņā ar atbalsta plānu.</t>
    </r>
  </si>
  <si>
    <t>Iesniedzēj vārds, uzvārds</t>
  </si>
  <si>
    <t>Iesniedzēja personas kods:</t>
  </si>
  <si>
    <t>2.1.</t>
  </si>
  <si>
    <t>2.2.</t>
  </si>
  <si>
    <t>1.1.</t>
  </si>
  <si>
    <t>Vecāka SBS pakalpojuma prioritāte</t>
  </si>
  <si>
    <t>Bērna/vecāka mērķa formulējums</t>
  </si>
  <si>
    <t>Kopā 6 mēn.</t>
  </si>
  <si>
    <t>Bērna vecāka prioritizētais  izvērtēšanas komandas sagatavotais SBS pakalpojumu saraksts</t>
  </si>
  <si>
    <t>SBS pakalpojumu intensitāte</t>
  </si>
  <si>
    <t>[Īstermiņa mērķis ]</t>
  </si>
  <si>
    <t>3.3.</t>
  </si>
  <si>
    <t>3.2.</t>
  </si>
  <si>
    <t>3.1.</t>
  </si>
  <si>
    <t>Īstermiņa mērķi:</t>
  </si>
  <si>
    <t xml:space="preserve">3.Ilgtermiņa mērķis </t>
  </si>
  <si>
    <t>Ilgtermiņa mērķis:</t>
  </si>
  <si>
    <t>2.3.</t>
  </si>
  <si>
    <t>[Īstermiņa Mērķis]</t>
  </si>
  <si>
    <t>1.3.</t>
  </si>
  <si>
    <t>1.2.</t>
  </si>
  <si>
    <t xml:space="preserve">I  daļa - SBS pakalpojumu saraksts un SBS pakalpojumu saņemšanas intensitāte </t>
  </si>
  <si>
    <t>6.3.tabula</t>
  </si>
  <si>
    <t>Speciālisti</t>
  </si>
  <si>
    <t xml:space="preserve">1.Ilgtermiņa mērķis </t>
  </si>
  <si>
    <t xml:space="preserve">2.Ilgtermiņa mērķis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</si>
</sst>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"/>
    <numFmt numFmtId="168" formatCode="0_ ;\-0\ "/>
    <numFmt numFmtId="169" formatCode="#,##0.00_ ;\-#,##0.00\ "/>
    <numFmt numFmtId="170" formatCode="#,##0_ ;\-#,##0\ "/>
    <numFmt numFmtId="171" formatCode="yy\.mm\.dd\.;@"/>
    <numFmt numFmtId="172" formatCode="0.0000%"/>
    <numFmt numFmtId="173" formatCode="0.000%"/>
  </numFmts>
  <fonts count="65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u/>
      <sz val="11"/>
      <color rgb="FF0000FF"/>
      <name val="Calibri"/>
      <family val="2"/>
      <charset val="186"/>
    </font>
    <font>
      <u/>
      <sz val="11"/>
      <color rgb="FF0000FF"/>
      <name val="Times New Roman"/>
      <family val="1"/>
      <charset val="186"/>
    </font>
    <font>
      <b/>
      <sz val="11"/>
      <color rgb="FFFFFFFF"/>
      <name val="Calibri"/>
      <family val="2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b/>
      <i/>
      <sz val="16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4"/>
      <color rgb="FF0070C0"/>
      <name val="Times New Roman"/>
      <family val="1"/>
      <charset val="186"/>
    </font>
    <font>
      <b/>
      <i/>
      <sz val="20"/>
      <color theme="1"/>
      <name val="Times New Roman"/>
      <family val="1"/>
      <charset val="186"/>
    </font>
    <font>
      <i/>
      <sz val="14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8"/>
      <color theme="1"/>
      <name val="Times New Roman"/>
      <family val="1"/>
      <charset val="186"/>
    </font>
    <font>
      <i/>
      <sz val="16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2"/>
      <color rgb="FF222222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0"/>
      <color rgb="FF222222"/>
      <name val="Times New Roman"/>
      <family val="1"/>
      <charset val="186"/>
    </font>
    <font>
      <sz val="13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6"/>
      <name val="Times New Roman"/>
      <family val="1"/>
      <charset val="186"/>
    </font>
    <font>
      <sz val="13"/>
      <name val="Times New Roman"/>
      <family val="1"/>
      <charset val="186"/>
    </font>
    <font>
      <b/>
      <sz val="22"/>
      <color rgb="FFC00000"/>
      <name val="Times New Roman"/>
      <family val="1"/>
      <charset val="186"/>
    </font>
    <font>
      <i/>
      <sz val="18"/>
      <color theme="1"/>
      <name val="Times New Roman"/>
      <family val="1"/>
      <charset val="186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62BA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B9EFF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9" fillId="0" borderId="0" applyBorder="0" applyProtection="0"/>
    <xf numFmtId="0" fontId="21" fillId="12" borderId="64" applyProtection="0"/>
    <xf numFmtId="0" fontId="52" fillId="0" borderId="0" applyNumberFormat="0" applyFill="0" applyBorder="0" applyAlignment="0" applyProtection="0"/>
  </cellStyleXfs>
  <cellXfs count="9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64" fontId="0" fillId="0" borderId="0" xfId="1" applyFont="1" applyAlignment="1">
      <alignment horizontal="center" vertical="center"/>
    </xf>
    <xf numFmtId="0" fontId="5" fillId="0" borderId="0" xfId="0" applyFont="1"/>
    <xf numFmtId="164" fontId="0" fillId="0" borderId="0" xfId="1" applyFont="1"/>
    <xf numFmtId="164" fontId="0" fillId="0" borderId="0" xfId="1" applyFont="1" applyAlignment="1">
      <alignment vertical="center" wrapText="1"/>
    </xf>
    <xf numFmtId="164" fontId="0" fillId="0" borderId="0" xfId="1" applyFont="1" applyAlignment="1">
      <alignment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5" fontId="0" fillId="0" borderId="0" xfId="1" applyNumberFormat="1" applyFont="1"/>
    <xf numFmtId="165" fontId="5" fillId="0" borderId="0" xfId="1" applyNumberFormat="1" applyFont="1"/>
    <xf numFmtId="0" fontId="5" fillId="5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7" fontId="0" fillId="0" borderId="3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8" fontId="5" fillId="5" borderId="1" xfId="1" applyNumberFormat="1" applyFont="1" applyFill="1" applyBorder="1" applyAlignment="1">
      <alignment horizontal="center" vertical="center"/>
    </xf>
    <xf numFmtId="168" fontId="0" fillId="5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64" fontId="3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/>
    <xf numFmtId="0" fontId="0" fillId="0" borderId="38" xfId="0" applyBorder="1"/>
    <xf numFmtId="0" fontId="0" fillId="0" borderId="39" xfId="0" applyBorder="1"/>
    <xf numFmtId="0" fontId="0" fillId="0" borderId="40" xfId="0" applyBorder="1"/>
    <xf numFmtId="164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1" fillId="3" borderId="60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8" borderId="1" xfId="0" applyFont="1" applyFill="1" applyBorder="1" applyAlignment="1">
      <alignment wrapText="1"/>
    </xf>
    <xf numFmtId="0" fontId="10" fillId="0" borderId="0" xfId="0" applyFont="1" applyAlignment="1">
      <alignment horizontal="right"/>
    </xf>
    <xf numFmtId="0" fontId="11" fillId="0" borderId="1" xfId="0" applyFont="1" applyBorder="1"/>
    <xf numFmtId="0" fontId="24" fillId="0" borderId="0" xfId="0" applyFont="1"/>
    <xf numFmtId="0" fontId="16" fillId="0" borderId="0" xfId="3" applyFont="1"/>
    <xf numFmtId="0" fontId="22" fillId="0" borderId="0" xfId="3" applyFont="1" applyAlignment="1">
      <alignment horizontal="left" wrapText="1"/>
    </xf>
    <xf numFmtId="0" fontId="16" fillId="0" borderId="0" xfId="3" applyFont="1" applyAlignment="1">
      <alignment horizontal="center"/>
    </xf>
    <xf numFmtId="171" fontId="29" fillId="0" borderId="0" xfId="3" applyNumberFormat="1" applyFont="1" applyAlignment="1">
      <alignment vertical="center"/>
    </xf>
    <xf numFmtId="0" fontId="25" fillId="0" borderId="0" xfId="0" applyFont="1"/>
    <xf numFmtId="0" fontId="11" fillId="3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9" fontId="11" fillId="0" borderId="1" xfId="2" applyFont="1" applyBorder="1" applyAlignment="1">
      <alignment horizontal="center" vertical="center"/>
    </xf>
    <xf numFmtId="2" fontId="11" fillId="14" borderId="1" xfId="0" applyNumberFormat="1" applyFont="1" applyFill="1" applyBorder="1" applyAlignment="1">
      <alignment vertical="center"/>
    </xf>
    <xf numFmtId="0" fontId="30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right" vertical="center"/>
    </xf>
    <xf numFmtId="164" fontId="30" fillId="0" borderId="1" xfId="0" applyNumberFormat="1" applyFont="1" applyBorder="1" applyAlignment="1">
      <alignment vertical="center"/>
    </xf>
    <xf numFmtId="9" fontId="30" fillId="0" borderId="1" xfId="2" applyFont="1" applyBorder="1" applyAlignment="1">
      <alignment horizontal="center" vertical="center"/>
    </xf>
    <xf numFmtId="0" fontId="22" fillId="0" borderId="0" xfId="3" applyFont="1" applyAlignment="1">
      <alignment horizontal="center" wrapText="1"/>
    </xf>
    <xf numFmtId="171" fontId="28" fillId="0" borderId="0" xfId="3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1" fontId="29" fillId="0" borderId="0" xfId="3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13" borderId="1" xfId="0" applyFont="1" applyFill="1" applyBorder="1"/>
    <xf numFmtId="0" fontId="10" fillId="13" borderId="1" xfId="0" applyFont="1" applyFill="1" applyBorder="1" applyAlignment="1">
      <alignment horizontal="center"/>
    </xf>
    <xf numFmtId="9" fontId="10" fillId="13" borderId="1" xfId="0" applyNumberFormat="1" applyFont="1" applyFill="1" applyBorder="1" applyAlignment="1">
      <alignment horizontal="center"/>
    </xf>
    <xf numFmtId="2" fontId="10" fillId="13" borderId="1" xfId="0" applyNumberFormat="1" applyFont="1" applyFill="1" applyBorder="1"/>
    <xf numFmtId="2" fontId="10" fillId="13" borderId="1" xfId="0" applyNumberFormat="1" applyFont="1" applyFill="1" applyBorder="1" applyAlignment="1">
      <alignment horizontal="right"/>
    </xf>
    <xf numFmtId="0" fontId="10" fillId="1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2" fontId="11" fillId="0" borderId="11" xfId="0" applyNumberFormat="1" applyFont="1" applyBorder="1"/>
    <xf numFmtId="0" fontId="11" fillId="0" borderId="30" xfId="0" applyFont="1" applyBorder="1"/>
    <xf numFmtId="0" fontId="11" fillId="3" borderId="61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left" vertical="center" wrapText="1"/>
    </xf>
    <xf numFmtId="0" fontId="30" fillId="0" borderId="31" xfId="0" applyFont="1" applyBorder="1" applyAlignment="1">
      <alignment wrapText="1"/>
    </xf>
    <xf numFmtId="2" fontId="30" fillId="0" borderId="31" xfId="0" applyNumberFormat="1" applyFont="1" applyBorder="1" applyAlignment="1">
      <alignment vertical="center" wrapText="1"/>
    </xf>
    <xf numFmtId="2" fontId="30" fillId="0" borderId="31" xfId="0" applyNumberFormat="1" applyFont="1" applyBorder="1" applyAlignment="1">
      <alignment horizontal="right" vertical="center"/>
    </xf>
    <xf numFmtId="164" fontId="30" fillId="0" borderId="31" xfId="0" applyNumberFormat="1" applyFont="1" applyBorder="1" applyAlignment="1">
      <alignment vertical="center"/>
    </xf>
    <xf numFmtId="9" fontId="30" fillId="0" borderId="31" xfId="2" applyFont="1" applyBorder="1" applyAlignment="1">
      <alignment horizontal="center" vertical="center"/>
    </xf>
    <xf numFmtId="0" fontId="11" fillId="0" borderId="31" xfId="0" applyFont="1" applyBorder="1"/>
    <xf numFmtId="2" fontId="11" fillId="0" borderId="52" xfId="0" applyNumberFormat="1" applyFont="1" applyBorder="1"/>
    <xf numFmtId="0" fontId="11" fillId="3" borderId="44" xfId="0" applyFont="1" applyFill="1" applyBorder="1" applyAlignment="1">
      <alignment horizontal="center" vertical="center" wrapText="1"/>
    </xf>
    <xf numFmtId="2" fontId="10" fillId="13" borderId="4" xfId="0" applyNumberFormat="1" applyFont="1" applyFill="1" applyBorder="1"/>
    <xf numFmtId="2" fontId="11" fillId="14" borderId="31" xfId="0" applyNumberFormat="1" applyFont="1" applyFill="1" applyBorder="1" applyAlignment="1">
      <alignment vertical="center"/>
    </xf>
    <xf numFmtId="2" fontId="10" fillId="13" borderId="11" xfId="0" applyNumberFormat="1" applyFont="1" applyFill="1" applyBorder="1"/>
    <xf numFmtId="2" fontId="11" fillId="14" borderId="11" xfId="0" applyNumberFormat="1" applyFont="1" applyFill="1" applyBorder="1" applyAlignment="1">
      <alignment vertical="center"/>
    </xf>
    <xf numFmtId="2" fontId="10" fillId="13" borderId="30" xfId="0" applyNumberFormat="1" applyFont="1" applyFill="1" applyBorder="1"/>
    <xf numFmtId="2" fontId="10" fillId="13" borderId="13" xfId="0" applyNumberFormat="1" applyFont="1" applyFill="1" applyBorder="1"/>
    <xf numFmtId="0" fontId="22" fillId="0" borderId="0" xfId="3" applyFont="1" applyAlignment="1">
      <alignment wrapText="1"/>
    </xf>
    <xf numFmtId="0" fontId="11" fillId="15" borderId="1" xfId="0" applyFont="1" applyFill="1" applyBorder="1" applyAlignment="1">
      <alignment vertical="center" wrapText="1"/>
    </xf>
    <xf numFmtId="0" fontId="16" fillId="0" borderId="0" xfId="3" applyFont="1" applyAlignment="1">
      <alignment vertical="center"/>
    </xf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 wrapText="1"/>
    </xf>
    <xf numFmtId="0" fontId="33" fillId="13" borderId="1" xfId="3" applyFont="1" applyFill="1" applyBorder="1" applyAlignment="1">
      <alignment horizontal="center" vertical="center" wrapText="1"/>
    </xf>
    <xf numFmtId="49" fontId="33" fillId="13" borderId="1" xfId="3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 wrapText="1"/>
    </xf>
    <xf numFmtId="2" fontId="11" fillId="14" borderId="52" xfId="0" applyNumberFormat="1" applyFont="1" applyFill="1" applyBorder="1" applyAlignment="1">
      <alignment vertical="center"/>
    </xf>
    <xf numFmtId="2" fontId="11" fillId="14" borderId="30" xfId="0" applyNumberFormat="1" applyFont="1" applyFill="1" applyBorder="1" applyAlignment="1">
      <alignment vertical="center"/>
    </xf>
    <xf numFmtId="2" fontId="11" fillId="14" borderId="13" xfId="0" applyNumberFormat="1" applyFont="1" applyFill="1" applyBorder="1" applyAlignment="1">
      <alignment vertical="center"/>
    </xf>
    <xf numFmtId="164" fontId="30" fillId="0" borderId="3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25" fillId="0" borderId="56" xfId="0" applyFont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2" fontId="10" fillId="13" borderId="11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47" xfId="0" applyFont="1" applyBorder="1"/>
    <xf numFmtId="0" fontId="11" fillId="0" borderId="46" xfId="0" applyFont="1" applyBorder="1"/>
    <xf numFmtId="16" fontId="11" fillId="0" borderId="10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49" fontId="22" fillId="0" borderId="15" xfId="5" applyNumberFormat="1" applyFont="1" applyFill="1" applyBorder="1" applyAlignment="1">
      <alignment vertical="center"/>
    </xf>
    <xf numFmtId="171" fontId="22" fillId="0" borderId="15" xfId="5" applyNumberFormat="1" applyFont="1" applyFill="1" applyBorder="1" applyAlignment="1">
      <alignment vertical="center" wrapText="1"/>
    </xf>
    <xf numFmtId="171" fontId="22" fillId="0" borderId="15" xfId="5" applyNumberFormat="1" applyFont="1" applyFill="1" applyBorder="1" applyAlignment="1">
      <alignment horizontal="right" vertical="center" wrapText="1"/>
    </xf>
    <xf numFmtId="0" fontId="11" fillId="0" borderId="15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25" fillId="0" borderId="3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0" fontId="11" fillId="0" borderId="46" xfId="0" applyFont="1" applyBorder="1" applyAlignment="1">
      <alignment horizontal="center"/>
    </xf>
    <xf numFmtId="0" fontId="11" fillId="0" borderId="6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8" fillId="0" borderId="11" xfId="3" applyFont="1" applyBorder="1" applyAlignment="1">
      <alignment horizontal="center" vertical="top" wrapText="1"/>
    </xf>
    <xf numFmtId="0" fontId="20" fillId="0" borderId="13" xfId="4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 wrapText="1"/>
    </xf>
    <xf numFmtId="49" fontId="18" fillId="0" borderId="11" xfId="3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3" borderId="11" xfId="0" applyFont="1" applyFill="1" applyBorder="1"/>
    <xf numFmtId="0" fontId="18" fillId="3" borderId="11" xfId="3" applyFont="1" applyFill="1" applyBorder="1" applyAlignment="1">
      <alignment vertical="top" wrapText="1"/>
    </xf>
    <xf numFmtId="0" fontId="20" fillId="3" borderId="13" xfId="4" applyFont="1" applyFill="1" applyBorder="1"/>
    <xf numFmtId="0" fontId="11" fillId="3" borderId="11" xfId="0" applyFont="1" applyFill="1" applyBorder="1" applyAlignment="1">
      <alignment vertical="center"/>
    </xf>
    <xf numFmtId="0" fontId="18" fillId="3" borderId="11" xfId="3" applyFont="1" applyFill="1" applyBorder="1" applyAlignment="1">
      <alignment vertical="center" wrapText="1"/>
    </xf>
    <xf numFmtId="49" fontId="18" fillId="3" borderId="11" xfId="3" applyNumberFormat="1" applyFont="1" applyFill="1" applyBorder="1" applyAlignment="1">
      <alignment vertical="center"/>
    </xf>
    <xf numFmtId="0" fontId="23" fillId="3" borderId="11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vertical="center"/>
    </xf>
    <xf numFmtId="0" fontId="18" fillId="3" borderId="13" xfId="3" applyFont="1" applyFill="1" applyBorder="1" applyAlignment="1">
      <alignment vertical="center" wrapText="1"/>
    </xf>
    <xf numFmtId="0" fontId="18" fillId="3" borderId="1" xfId="3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20" fillId="3" borderId="1" xfId="4" applyFont="1" applyFill="1" applyBorder="1" applyAlignment="1">
      <alignment vertical="center"/>
    </xf>
    <xf numFmtId="0" fontId="11" fillId="16" borderId="11" xfId="0" applyFont="1" applyFill="1" applyBorder="1" applyAlignment="1">
      <alignment horizontal="center" vertical="center"/>
    </xf>
    <xf numFmtId="164" fontId="6" fillId="0" borderId="0" xfId="1" applyFont="1"/>
    <xf numFmtId="0" fontId="11" fillId="3" borderId="0" xfId="0" applyFont="1" applyFill="1"/>
    <xf numFmtId="0" fontId="22" fillId="0" borderId="0" xfId="0" applyFont="1"/>
    <xf numFmtId="4" fontId="11" fillId="2" borderId="10" xfId="0" applyNumberFormat="1" applyFont="1" applyFill="1" applyBorder="1" applyAlignment="1">
      <alignment horizontal="right" vertical="center"/>
    </xf>
    <xf numFmtId="2" fontId="25" fillId="0" borderId="56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34" fillId="0" borderId="0" xfId="0" applyFont="1" applyAlignment="1">
      <alignment horizontal="left" vertical="center"/>
    </xf>
    <xf numFmtId="0" fontId="35" fillId="0" borderId="0" xfId="0" applyFont="1"/>
    <xf numFmtId="0" fontId="11" fillId="0" borderId="14" xfId="0" applyFont="1" applyBorder="1" applyAlignment="1">
      <alignment horizontal="center" vertical="center" wrapText="1"/>
    </xf>
    <xf numFmtId="0" fontId="36" fillId="7" borderId="20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166" fontId="38" fillId="7" borderId="20" xfId="0" applyNumberFormat="1" applyFont="1" applyFill="1" applyBorder="1" applyAlignment="1">
      <alignment horizontal="center" vertical="center"/>
    </xf>
    <xf numFmtId="166" fontId="38" fillId="7" borderId="23" xfId="0" applyNumberFormat="1" applyFont="1" applyFill="1" applyBorder="1" applyAlignment="1">
      <alignment horizontal="center" vertical="center"/>
    </xf>
    <xf numFmtId="166" fontId="38" fillId="7" borderId="21" xfId="0" applyNumberFormat="1" applyFont="1" applyFill="1" applyBorder="1" applyAlignment="1">
      <alignment horizontal="center" vertical="center"/>
    </xf>
    <xf numFmtId="166" fontId="38" fillId="6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4" borderId="0" xfId="0" applyFont="1" applyFill="1"/>
    <xf numFmtId="0" fontId="3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8" fillId="0" borderId="0" xfId="0" applyFont="1"/>
    <xf numFmtId="0" fontId="13" fillId="0" borderId="51" xfId="0" applyFont="1" applyBorder="1" applyAlignment="1">
      <alignment horizontal="center" vertical="center" wrapText="1"/>
    </xf>
    <xf numFmtId="10" fontId="11" fillId="0" borderId="0" xfId="2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10" fontId="11" fillId="0" borderId="0" xfId="2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wrapText="1"/>
    </xf>
    <xf numFmtId="2" fontId="30" fillId="0" borderId="2" xfId="0" applyNumberFormat="1" applyFont="1" applyBorder="1" applyAlignment="1">
      <alignment vertical="center" wrapText="1"/>
    </xf>
    <xf numFmtId="0" fontId="30" fillId="0" borderId="32" xfId="0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right" vertical="center"/>
    </xf>
    <xf numFmtId="164" fontId="30" fillId="0" borderId="2" xfId="0" applyNumberFormat="1" applyFont="1" applyBorder="1" applyAlignment="1">
      <alignment vertical="center"/>
    </xf>
    <xf numFmtId="9" fontId="30" fillId="0" borderId="2" xfId="2" applyFont="1" applyBorder="1" applyAlignment="1">
      <alignment horizontal="center" vertical="center"/>
    </xf>
    <xf numFmtId="164" fontId="30" fillId="0" borderId="48" xfId="0" applyNumberFormat="1" applyFont="1" applyBorder="1" applyAlignment="1">
      <alignment vertical="center"/>
    </xf>
    <xf numFmtId="0" fontId="25" fillId="0" borderId="33" xfId="0" applyFont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11" fillId="0" borderId="2" xfId="0" applyFont="1" applyBorder="1"/>
    <xf numFmtId="2" fontId="11" fillId="0" borderId="70" xfId="0" applyNumberFormat="1" applyFont="1" applyBorder="1"/>
    <xf numFmtId="0" fontId="26" fillId="2" borderId="31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center" vertical="center" wrapText="1"/>
    </xf>
    <xf numFmtId="0" fontId="26" fillId="14" borderId="52" xfId="0" applyFont="1" applyFill="1" applyBorder="1" applyAlignment="1">
      <alignment horizontal="center" vertical="center" wrapText="1"/>
    </xf>
    <xf numFmtId="2" fontId="31" fillId="13" borderId="62" xfId="0" applyNumberFormat="1" applyFont="1" applyFill="1" applyBorder="1"/>
    <xf numFmtId="2" fontId="31" fillId="13" borderId="67" xfId="0" applyNumberFormat="1" applyFont="1" applyFill="1" applyBorder="1" applyAlignment="1">
      <alignment horizontal="right"/>
    </xf>
    <xf numFmtId="2" fontId="31" fillId="13" borderId="67" xfId="0" applyNumberFormat="1" applyFont="1" applyFill="1" applyBorder="1"/>
    <xf numFmtId="9" fontId="31" fillId="13" borderId="67" xfId="2" applyFont="1" applyFill="1" applyBorder="1" applyAlignment="1">
      <alignment horizontal="center"/>
    </xf>
    <xf numFmtId="2" fontId="31" fillId="13" borderId="63" xfId="0" applyNumberFormat="1" applyFont="1" applyFill="1" applyBorder="1"/>
    <xf numFmtId="2" fontId="31" fillId="13" borderId="62" xfId="0" applyNumberFormat="1" applyFont="1" applyFill="1" applyBorder="1" applyAlignment="1">
      <alignment horizontal="center"/>
    </xf>
    <xf numFmtId="2" fontId="31" fillId="13" borderId="71" xfId="0" applyNumberFormat="1" applyFont="1" applyFill="1" applyBorder="1"/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11" fillId="3" borderId="45" xfId="0" applyFont="1" applyFill="1" applyBorder="1" applyAlignment="1">
      <alignment vertical="center"/>
    </xf>
    <xf numFmtId="0" fontId="11" fillId="3" borderId="45" xfId="0" applyFont="1" applyFill="1" applyBorder="1" applyAlignment="1">
      <alignment vertical="center" wrapText="1"/>
    </xf>
    <xf numFmtId="0" fontId="24" fillId="3" borderId="45" xfId="0" applyFont="1" applyFill="1" applyBorder="1" applyAlignment="1">
      <alignment vertical="center" wrapText="1"/>
    </xf>
    <xf numFmtId="0" fontId="11" fillId="3" borderId="44" xfId="0" applyFont="1" applyFill="1" applyBorder="1" applyAlignment="1">
      <alignment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vertical="center" wrapText="1"/>
    </xf>
    <xf numFmtId="0" fontId="11" fillId="3" borderId="66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37" fillId="6" borderId="18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3" borderId="52" xfId="0" applyFont="1" applyFill="1" applyBorder="1"/>
    <xf numFmtId="0" fontId="11" fillId="0" borderId="52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justify" vertical="center" wrapText="1"/>
    </xf>
    <xf numFmtId="0" fontId="13" fillId="8" borderId="1" xfId="0" applyFont="1" applyFill="1" applyBorder="1" applyAlignment="1">
      <alignment horizontal="justify" vertical="center" wrapText="1"/>
    </xf>
    <xf numFmtId="0" fontId="42" fillId="8" borderId="1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164" fontId="9" fillId="0" borderId="0" xfId="1" applyFont="1"/>
    <xf numFmtId="164" fontId="11" fillId="0" borderId="0" xfId="1" applyFont="1"/>
    <xf numFmtId="0" fontId="8" fillId="0" borderId="0" xfId="0" applyFont="1" applyAlignment="1">
      <alignment horizontal="right" vertical="center"/>
    </xf>
    <xf numFmtId="0" fontId="38" fillId="3" borderId="14" xfId="0" applyFont="1" applyFill="1" applyBorder="1" applyAlignment="1">
      <alignment horizontal="center"/>
    </xf>
    <xf numFmtId="0" fontId="43" fillId="0" borderId="0" xfId="0" applyFont="1" applyAlignment="1">
      <alignment horizontal="right" vertical="center"/>
    </xf>
    <xf numFmtId="4" fontId="9" fillId="2" borderId="1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9" fillId="4" borderId="14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9" fontId="38" fillId="3" borderId="14" xfId="0" applyNumberFormat="1" applyFont="1" applyFill="1" applyBorder="1" applyAlignment="1">
      <alignment horizontal="center"/>
    </xf>
    <xf numFmtId="0" fontId="9" fillId="0" borderId="0" xfId="0" applyFont="1"/>
    <xf numFmtId="0" fontId="38" fillId="0" borderId="6" xfId="0" applyFont="1" applyBorder="1" applyAlignment="1">
      <alignment horizontal="left" vertical="center" wrapText="1"/>
    </xf>
    <xf numFmtId="0" fontId="38" fillId="0" borderId="0" xfId="0" applyFont="1" applyAlignment="1">
      <alignment vertical="top" wrapText="1"/>
    </xf>
    <xf numFmtId="0" fontId="13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10" borderId="48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58" xfId="0" applyFont="1" applyFill="1" applyBorder="1" applyAlignment="1">
      <alignment horizontal="center" vertical="center" wrapText="1"/>
    </xf>
    <xf numFmtId="164" fontId="13" fillId="0" borderId="0" xfId="1" applyFont="1"/>
    <xf numFmtId="169" fontId="44" fillId="8" borderId="53" xfId="1" applyNumberFormat="1" applyFont="1" applyFill="1" applyBorder="1" applyAlignment="1">
      <alignment horizontal="right" vertical="center"/>
    </xf>
    <xf numFmtId="169" fontId="44" fillId="3" borderId="51" xfId="1" applyNumberFormat="1" applyFont="1" applyFill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10" fontId="11" fillId="10" borderId="42" xfId="2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1" fontId="11" fillId="0" borderId="15" xfId="2" applyNumberFormat="1" applyFont="1" applyBorder="1" applyAlignment="1">
      <alignment horizontal="center" vertical="center"/>
    </xf>
    <xf numFmtId="10" fontId="11" fillId="10" borderId="4" xfId="2" applyNumberFormat="1" applyFont="1" applyFill="1" applyBorder="1" applyAlignment="1">
      <alignment horizontal="center" vertical="center"/>
    </xf>
    <xf numFmtId="2" fontId="11" fillId="8" borderId="10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9" fillId="8" borderId="11" xfId="0" applyNumberFormat="1" applyFont="1" applyFill="1" applyBorder="1" applyAlignment="1">
      <alignment horizontal="right" vertical="center"/>
    </xf>
    <xf numFmtId="170" fontId="44" fillId="3" borderId="15" xfId="1" applyNumberFormat="1" applyFont="1" applyFill="1" applyBorder="1" applyAlignment="1">
      <alignment horizontal="center" vertical="center"/>
    </xf>
    <xf numFmtId="170" fontId="44" fillId="3" borderId="1" xfId="1" applyNumberFormat="1" applyFont="1" applyFill="1" applyBorder="1" applyAlignment="1">
      <alignment horizontal="center" vertical="center"/>
    </xf>
    <xf numFmtId="170" fontId="44" fillId="3" borderId="11" xfId="1" applyNumberFormat="1" applyFont="1" applyFill="1" applyBorder="1" applyAlignment="1">
      <alignment horizontal="center" vertical="center"/>
    </xf>
    <xf numFmtId="169" fontId="45" fillId="11" borderId="1" xfId="1" applyNumberFormat="1" applyFont="1" applyFill="1" applyBorder="1" applyAlignment="1">
      <alignment horizontal="right" vertical="center"/>
    </xf>
    <xf numFmtId="4" fontId="9" fillId="0" borderId="57" xfId="1" applyNumberFormat="1" applyFont="1" applyBorder="1" applyAlignment="1">
      <alignment vertical="center"/>
    </xf>
    <xf numFmtId="170" fontId="46" fillId="3" borderId="15" xfId="1" applyNumberFormat="1" applyFont="1" applyFill="1" applyBorder="1" applyAlignment="1">
      <alignment horizontal="center" vertical="center"/>
    </xf>
    <xf numFmtId="170" fontId="46" fillId="3" borderId="1" xfId="1" applyNumberFormat="1" applyFont="1" applyFill="1" applyBorder="1" applyAlignment="1">
      <alignment horizontal="center" vertical="center"/>
    </xf>
    <xf numFmtId="170" fontId="46" fillId="3" borderId="11" xfId="1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2" fontId="11" fillId="0" borderId="12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10" fontId="11" fillId="10" borderId="43" xfId="2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1" fontId="11" fillId="0" borderId="50" xfId="2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0" fontId="11" fillId="10" borderId="26" xfId="2" applyNumberFormat="1" applyFont="1" applyFill="1" applyBorder="1" applyAlignment="1">
      <alignment horizontal="center" vertical="center"/>
    </xf>
    <xf numFmtId="2" fontId="11" fillId="8" borderId="12" xfId="0" applyNumberFormat="1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2" fontId="9" fillId="8" borderId="13" xfId="0" applyNumberFormat="1" applyFont="1" applyFill="1" applyBorder="1" applyAlignment="1">
      <alignment horizontal="right" vertical="center"/>
    </xf>
    <xf numFmtId="170" fontId="44" fillId="3" borderId="50" xfId="1" applyNumberFormat="1" applyFont="1" applyFill="1" applyBorder="1" applyAlignment="1">
      <alignment horizontal="center" vertical="center"/>
    </xf>
    <xf numFmtId="170" fontId="44" fillId="3" borderId="30" xfId="1" applyNumberFormat="1" applyFont="1" applyFill="1" applyBorder="1" applyAlignment="1">
      <alignment horizontal="center" vertical="center"/>
    </xf>
    <xf numFmtId="170" fontId="44" fillId="3" borderId="13" xfId="1" applyNumberFormat="1" applyFont="1" applyFill="1" applyBorder="1" applyAlignment="1">
      <alignment horizontal="center" vertical="center"/>
    </xf>
    <xf numFmtId="169" fontId="44" fillId="8" borderId="28" xfId="1" applyNumberFormat="1" applyFont="1" applyFill="1" applyBorder="1" applyAlignment="1">
      <alignment horizontal="right" vertical="center"/>
    </xf>
    <xf numFmtId="169" fontId="44" fillId="3" borderId="27" xfId="1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10" fontId="11" fillId="10" borderId="41" xfId="2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" fontId="11" fillId="0" borderId="29" xfId="2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0" fontId="11" fillId="10" borderId="25" xfId="2" applyNumberFormat="1" applyFont="1" applyFill="1" applyBorder="1" applyAlignment="1">
      <alignment horizontal="center" vertical="center"/>
    </xf>
    <xf numFmtId="2" fontId="11" fillId="8" borderId="8" xfId="0" applyNumberFormat="1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2" fontId="9" fillId="8" borderId="9" xfId="0" applyNumberFormat="1" applyFont="1" applyFill="1" applyBorder="1" applyAlignment="1">
      <alignment horizontal="right" vertical="center"/>
    </xf>
    <xf numFmtId="2" fontId="9" fillId="3" borderId="38" xfId="0" applyNumberFormat="1" applyFont="1" applyFill="1" applyBorder="1" applyAlignment="1">
      <alignment horizontal="right" vertical="center"/>
    </xf>
    <xf numFmtId="170" fontId="44" fillId="3" borderId="49" xfId="1" applyNumberFormat="1" applyFont="1" applyFill="1" applyBorder="1" applyAlignment="1">
      <alignment horizontal="center" vertical="center"/>
    </xf>
    <xf numFmtId="170" fontId="44" fillId="3" borderId="29" xfId="1" applyNumberFormat="1" applyFont="1" applyFill="1" applyBorder="1" applyAlignment="1">
      <alignment horizontal="center" vertical="center"/>
    </xf>
    <xf numFmtId="170" fontId="44" fillId="3" borderId="9" xfId="1" applyNumberFormat="1" applyFont="1" applyFill="1" applyBorder="1" applyAlignment="1">
      <alignment horizontal="center" vertical="center"/>
    </xf>
    <xf numFmtId="169" fontId="44" fillId="8" borderId="46" xfId="1" applyNumberFormat="1" applyFont="1" applyFill="1" applyBorder="1" applyAlignment="1">
      <alignment horizontal="right" vertical="center"/>
    </xf>
    <xf numFmtId="169" fontId="44" fillId="3" borderId="47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/>
    </xf>
    <xf numFmtId="2" fontId="9" fillId="3" borderId="39" xfId="0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1" fontId="11" fillId="0" borderId="30" xfId="2" applyNumberFormat="1" applyFont="1" applyBorder="1" applyAlignment="1">
      <alignment horizontal="center" vertical="center"/>
    </xf>
    <xf numFmtId="2" fontId="9" fillId="3" borderId="40" xfId="0" applyNumberFormat="1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7" fillId="0" borderId="62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166" fontId="7" fillId="10" borderId="7" xfId="0" applyNumberFormat="1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166" fontId="7" fillId="10" borderId="63" xfId="0" applyNumberFormat="1" applyFont="1" applyFill="1" applyBorder="1" applyAlignment="1">
      <alignment horizontal="center" vertical="center"/>
    </xf>
    <xf numFmtId="9" fontId="7" fillId="10" borderId="18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2" xfId="0" applyFont="1" applyFill="1" applyBorder="1" applyAlignment="1">
      <alignment horizontal="center" vertical="center"/>
    </xf>
    <xf numFmtId="2" fontId="9" fillId="8" borderId="18" xfId="0" applyNumberFormat="1" applyFont="1" applyFill="1" applyBorder="1" applyAlignment="1">
      <alignment horizontal="right" vertical="center"/>
    </xf>
    <xf numFmtId="2" fontId="7" fillId="4" borderId="18" xfId="0" applyNumberFormat="1" applyFont="1" applyFill="1" applyBorder="1" applyAlignment="1">
      <alignment vertical="center"/>
    </xf>
    <xf numFmtId="170" fontId="44" fillId="0" borderId="27" xfId="1" applyNumberFormat="1" applyFont="1" applyBorder="1" applyAlignment="1">
      <alignment horizontal="center" vertical="center"/>
    </xf>
    <xf numFmtId="169" fontId="47" fillId="0" borderId="62" xfId="1" applyNumberFormat="1" applyFont="1" applyBorder="1" applyAlignment="1">
      <alignment horizontal="center" vertical="center"/>
    </xf>
    <xf numFmtId="169" fontId="45" fillId="11" borderId="28" xfId="1" applyNumberFormat="1" applyFont="1" applyFill="1" applyBorder="1" applyAlignment="1">
      <alignment horizontal="right" vertical="center"/>
    </xf>
    <xf numFmtId="4" fontId="7" fillId="0" borderId="18" xfId="0" applyNumberFormat="1" applyFont="1" applyBorder="1" applyAlignment="1">
      <alignment vertical="center"/>
    </xf>
    <xf numFmtId="10" fontId="11" fillId="0" borderId="0" xfId="0" applyNumberFormat="1" applyFont="1"/>
    <xf numFmtId="2" fontId="34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4" fillId="0" borderId="0" xfId="0" applyFont="1"/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165" fontId="34" fillId="0" borderId="0" xfId="1" applyNumberFormat="1" applyFont="1"/>
    <xf numFmtId="165" fontId="11" fillId="0" borderId="0" xfId="1" applyNumberFormat="1" applyFont="1"/>
    <xf numFmtId="165" fontId="9" fillId="0" borderId="0" xfId="1" applyNumberFormat="1" applyFont="1"/>
    <xf numFmtId="0" fontId="38" fillId="0" borderId="0" xfId="0" applyFont="1"/>
    <xf numFmtId="0" fontId="13" fillId="0" borderId="0" xfId="0" applyFont="1" applyAlignment="1">
      <alignment horizontal="right" vertical="center"/>
    </xf>
    <xf numFmtId="0" fontId="34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2" fontId="9" fillId="3" borderId="68" xfId="0" applyNumberFormat="1" applyFont="1" applyFill="1" applyBorder="1" applyAlignment="1">
      <alignment horizontal="right" vertical="center"/>
    </xf>
    <xf numFmtId="0" fontId="34" fillId="11" borderId="5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7" borderId="5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49" fontId="51" fillId="3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7" fillId="3" borderId="18" xfId="0" applyNumberFormat="1" applyFont="1" applyFill="1" applyBorder="1" applyAlignment="1">
      <alignment vertical="center"/>
    </xf>
    <xf numFmtId="2" fontId="6" fillId="17" borderId="14" xfId="0" applyNumberFormat="1" applyFont="1" applyFill="1" applyBorder="1"/>
    <xf numFmtId="2" fontId="7" fillId="17" borderId="18" xfId="0" applyNumberFormat="1" applyFont="1" applyFill="1" applyBorder="1" applyAlignment="1">
      <alignment vertical="center"/>
    </xf>
    <xf numFmtId="2" fontId="7" fillId="18" borderId="18" xfId="0" applyNumberFormat="1" applyFont="1" applyFill="1" applyBorder="1" applyAlignment="1">
      <alignment vertical="center"/>
    </xf>
    <xf numFmtId="2" fontId="7" fillId="2" borderId="7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15" borderId="8" xfId="0" applyFont="1" applyFill="1" applyBorder="1" applyAlignment="1">
      <alignment horizontal="center" vertical="center" wrapText="1"/>
    </xf>
    <xf numFmtId="0" fontId="11" fillId="15" borderId="29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12" xfId="0" applyFont="1" applyFill="1" applyBorder="1" applyAlignment="1">
      <alignment horizontal="center" vertical="center" wrapText="1"/>
    </xf>
    <xf numFmtId="0" fontId="11" fillId="15" borderId="30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50" fillId="15" borderId="38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0" fontId="50" fillId="15" borderId="39" xfId="0" applyFont="1" applyFill="1" applyBorder="1" applyAlignment="1">
      <alignment horizontal="center" vertical="center" wrapText="1"/>
    </xf>
    <xf numFmtId="0" fontId="11" fillId="15" borderId="34" xfId="0" applyFont="1" applyFill="1" applyBorder="1" applyAlignment="1">
      <alignment horizontal="center" vertical="center" wrapText="1"/>
    </xf>
    <xf numFmtId="0" fontId="50" fillId="15" borderId="40" xfId="0" applyFont="1" applyFill="1" applyBorder="1" applyAlignment="1">
      <alignment horizontal="center" vertical="center" wrapText="1"/>
    </xf>
    <xf numFmtId="0" fontId="11" fillId="15" borderId="73" xfId="0" applyFont="1" applyFill="1" applyBorder="1" applyAlignment="1">
      <alignment horizontal="center" vertical="center" wrapText="1"/>
    </xf>
    <xf numFmtId="0" fontId="49" fillId="15" borderId="41" xfId="0" applyFont="1" applyFill="1" applyBorder="1" applyAlignment="1">
      <alignment horizontal="center" vertical="center" wrapText="1"/>
    </xf>
    <xf numFmtId="0" fontId="49" fillId="15" borderId="42" xfId="0" applyFont="1" applyFill="1" applyBorder="1" applyAlignment="1">
      <alignment horizontal="center" vertical="center" wrapText="1"/>
    </xf>
    <xf numFmtId="0" fontId="49" fillId="15" borderId="43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15" borderId="38" xfId="0" applyFont="1" applyFill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center" vertical="center" wrapText="1"/>
    </xf>
    <xf numFmtId="0" fontId="11" fillId="15" borderId="40" xfId="0" applyFont="1" applyFill="1" applyBorder="1" applyAlignment="1">
      <alignment horizontal="center" vertical="center" wrapText="1"/>
    </xf>
    <xf numFmtId="0" fontId="50" fillId="15" borderId="41" xfId="0" applyFont="1" applyFill="1" applyBorder="1" applyAlignment="1">
      <alignment horizontal="center" vertical="center" wrapText="1"/>
    </xf>
    <xf numFmtId="0" fontId="50" fillId="15" borderId="42" xfId="0" applyFont="1" applyFill="1" applyBorder="1" applyAlignment="1">
      <alignment horizontal="center" vertical="center" wrapText="1"/>
    </xf>
    <xf numFmtId="0" fontId="50" fillId="15" borderId="43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50" fillId="0" borderId="6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50" fillId="0" borderId="3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0" fillId="19" borderId="31" xfId="0" applyFont="1" applyFill="1" applyBorder="1" applyAlignment="1">
      <alignment horizontal="center" vertical="center"/>
    </xf>
    <xf numFmtId="0" fontId="13" fillId="0" borderId="72" xfId="0" applyFont="1" applyBorder="1" applyAlignment="1">
      <alignment horizontal="center" vertical="center" wrapText="1"/>
    </xf>
    <xf numFmtId="2" fontId="9" fillId="3" borderId="57" xfId="0" applyNumberFormat="1" applyFont="1" applyFill="1" applyBorder="1" applyAlignment="1">
      <alignment horizontal="right" vertical="center"/>
    </xf>
    <xf numFmtId="2" fontId="7" fillId="11" borderId="1" xfId="0" applyNumberFormat="1" applyFont="1" applyFill="1" applyBorder="1" applyAlignment="1">
      <alignment horizontal="right" vertical="center"/>
    </xf>
    <xf numFmtId="2" fontId="7" fillId="11" borderId="30" xfId="0" applyNumberFormat="1" applyFont="1" applyFill="1" applyBorder="1" applyAlignment="1">
      <alignment horizontal="right" vertical="center"/>
    </xf>
    <xf numFmtId="2" fontId="7" fillId="11" borderId="29" xfId="0" applyNumberFormat="1" applyFont="1" applyFill="1" applyBorder="1" applyAlignment="1">
      <alignment horizontal="right" vertical="center"/>
    </xf>
    <xf numFmtId="2" fontId="7" fillId="11" borderId="9" xfId="0" applyNumberFormat="1" applyFont="1" applyFill="1" applyBorder="1" applyAlignment="1">
      <alignment horizontal="right" vertical="center"/>
    </xf>
    <xf numFmtId="2" fontId="7" fillId="11" borderId="11" xfId="0" applyNumberFormat="1" applyFont="1" applyFill="1" applyBorder="1" applyAlignment="1">
      <alignment horizontal="right" vertical="center"/>
    </xf>
    <xf numFmtId="2" fontId="7" fillId="11" borderId="13" xfId="0" applyNumberFormat="1" applyFont="1" applyFill="1" applyBorder="1" applyAlignment="1">
      <alignment horizontal="right" vertical="center"/>
    </xf>
    <xf numFmtId="2" fontId="6" fillId="18" borderId="14" xfId="0" applyNumberFormat="1" applyFont="1" applyFill="1" applyBorder="1"/>
    <xf numFmtId="170" fontId="11" fillId="0" borderId="0" xfId="1" applyNumberFormat="1" applyFont="1"/>
    <xf numFmtId="14" fontId="18" fillId="3" borderId="11" xfId="3" applyNumberFormat="1" applyFont="1" applyFill="1" applyBorder="1" applyAlignment="1">
      <alignment vertical="center" wrapText="1"/>
    </xf>
    <xf numFmtId="16" fontId="23" fillId="3" borderId="11" xfId="3" applyNumberFormat="1" applyFont="1" applyFill="1" applyBorder="1" applyAlignment="1">
      <alignment vertical="center" wrapText="1"/>
    </xf>
    <xf numFmtId="0" fontId="52" fillId="0" borderId="1" xfId="6" applyBorder="1" applyAlignment="1">
      <alignment horizontal="center" vertical="center"/>
    </xf>
    <xf numFmtId="0" fontId="13" fillId="6" borderId="0" xfId="0" applyFont="1" applyFill="1"/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19" borderId="49" xfId="0" applyFont="1" applyFill="1" applyBorder="1" applyAlignment="1">
      <alignment horizontal="center" vertical="center" wrapText="1"/>
    </xf>
    <xf numFmtId="0" fontId="11" fillId="19" borderId="29" xfId="0" applyFont="1" applyFill="1" applyBorder="1" applyAlignment="1">
      <alignment horizontal="center" vertical="center" wrapText="1"/>
    </xf>
    <xf numFmtId="0" fontId="11" fillId="19" borderId="9" xfId="0" applyFont="1" applyFill="1" applyBorder="1" applyAlignment="1">
      <alignment horizontal="center" vertical="center" wrapText="1"/>
    </xf>
    <xf numFmtId="0" fontId="11" fillId="19" borderId="15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11" fillId="19" borderId="50" xfId="0" applyFont="1" applyFill="1" applyBorder="1" applyAlignment="1">
      <alignment horizontal="center" vertical="center" wrapText="1"/>
    </xf>
    <xf numFmtId="0" fontId="11" fillId="19" borderId="30" xfId="0" applyFont="1" applyFill="1" applyBorder="1" applyAlignment="1">
      <alignment horizontal="center" vertical="center" wrapText="1"/>
    </xf>
    <xf numFmtId="0" fontId="11" fillId="19" borderId="13" xfId="0" applyFont="1" applyFill="1" applyBorder="1" applyAlignment="1">
      <alignment horizontal="center" vertical="center" wrapText="1"/>
    </xf>
    <xf numFmtId="0" fontId="11" fillId="19" borderId="31" xfId="0" applyFont="1" applyFill="1" applyBorder="1" applyAlignment="1">
      <alignment horizontal="center" vertical="center" wrapText="1"/>
    </xf>
    <xf numFmtId="0" fontId="11" fillId="19" borderId="67" xfId="0" applyFont="1" applyFill="1" applyBorder="1" applyAlignment="1">
      <alignment horizontal="center" vertical="center" wrapText="1"/>
    </xf>
    <xf numFmtId="0" fontId="11" fillId="19" borderId="52" xfId="0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8" borderId="19" xfId="0" applyFont="1" applyFill="1" applyBorder="1" applyAlignment="1">
      <alignment horizontal="left" vertical="center"/>
    </xf>
    <xf numFmtId="0" fontId="9" fillId="8" borderId="24" xfId="0" applyFont="1" applyFill="1" applyBorder="1" applyAlignment="1">
      <alignment horizontal="left" vertical="center"/>
    </xf>
    <xf numFmtId="0" fontId="9" fillId="8" borderId="22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9" fillId="6" borderId="19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2" fontId="7" fillId="11" borderId="15" xfId="0" applyNumberFormat="1" applyFont="1" applyFill="1" applyBorder="1" applyAlignment="1">
      <alignment horizontal="right" vertical="center"/>
    </xf>
    <xf numFmtId="0" fontId="50" fillId="15" borderId="46" xfId="0" applyFont="1" applyFill="1" applyBorder="1" applyAlignment="1">
      <alignment horizontal="center" vertical="center" wrapText="1"/>
    </xf>
    <xf numFmtId="0" fontId="50" fillId="15" borderId="57" xfId="0" applyFont="1" applyFill="1" applyBorder="1" applyAlignment="1">
      <alignment horizontal="center" vertical="center" wrapText="1"/>
    </xf>
    <xf numFmtId="0" fontId="50" fillId="15" borderId="5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54" fillId="0" borderId="17" xfId="0" applyFont="1" applyBorder="1" applyAlignment="1">
      <alignment vertical="center" wrapText="1"/>
    </xf>
    <xf numFmtId="0" fontId="54" fillId="0" borderId="16" xfId="0" applyFont="1" applyBorder="1" applyAlignment="1">
      <alignment vertical="center" wrapText="1"/>
    </xf>
    <xf numFmtId="0" fontId="54" fillId="0" borderId="6" xfId="0" applyFont="1" applyBorder="1" applyAlignment="1">
      <alignment vertical="center" wrapText="1"/>
    </xf>
    <xf numFmtId="0" fontId="54" fillId="0" borderId="5" xfId="0" applyFont="1" applyBorder="1" applyAlignment="1">
      <alignment vertical="center" wrapText="1"/>
    </xf>
    <xf numFmtId="0" fontId="6" fillId="5" borderId="18" xfId="0" applyFont="1" applyFill="1" applyBorder="1" applyAlignment="1">
      <alignment horizontal="center"/>
    </xf>
    <xf numFmtId="169" fontId="53" fillId="3" borderId="14" xfId="1" applyNumberFormat="1" applyFont="1" applyFill="1" applyBorder="1"/>
    <xf numFmtId="2" fontId="0" fillId="0" borderId="0" xfId="0" applyNumberFormat="1"/>
    <xf numFmtId="2" fontId="0" fillId="0" borderId="38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0" fontId="11" fillId="15" borderId="52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center" wrapText="1"/>
    </xf>
    <xf numFmtId="0" fontId="49" fillId="0" borderId="68" xfId="0" applyFont="1" applyBorder="1" applyAlignment="1">
      <alignment horizontal="center" vertical="center" wrapText="1"/>
    </xf>
    <xf numFmtId="0" fontId="50" fillId="15" borderId="53" xfId="0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15" borderId="50" xfId="0" applyFont="1" applyFill="1" applyBorder="1" applyAlignment="1">
      <alignment horizontal="center" vertical="center" wrapText="1"/>
    </xf>
    <xf numFmtId="169" fontId="55" fillId="0" borderId="14" xfId="0" applyNumberFormat="1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center" wrapText="1"/>
    </xf>
    <xf numFmtId="0" fontId="56" fillId="0" borderId="0" xfId="0" applyFont="1"/>
    <xf numFmtId="10" fontId="7" fillId="10" borderId="39" xfId="0" applyNumberFormat="1" applyFont="1" applyFill="1" applyBorder="1" applyAlignment="1">
      <alignment horizontal="center" vertical="center"/>
    </xf>
    <xf numFmtId="10" fontId="7" fillId="10" borderId="40" xfId="0" applyNumberFormat="1" applyFont="1" applyFill="1" applyBorder="1" applyAlignment="1">
      <alignment horizontal="center" vertical="center"/>
    </xf>
    <xf numFmtId="10" fontId="7" fillId="10" borderId="38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1" fontId="11" fillId="0" borderId="31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 wrapText="1"/>
    </xf>
    <xf numFmtId="1" fontId="11" fillId="0" borderId="49" xfId="2" applyNumberFormat="1" applyFont="1" applyBorder="1" applyAlignment="1">
      <alignment horizontal="center" vertical="center"/>
    </xf>
    <xf numFmtId="2" fontId="7" fillId="11" borderId="49" xfId="0" applyNumberFormat="1" applyFont="1" applyFill="1" applyBorder="1" applyAlignment="1">
      <alignment horizontal="right" vertical="center"/>
    </xf>
    <xf numFmtId="169" fontId="45" fillId="11" borderId="29" xfId="1" applyNumberFormat="1" applyFont="1" applyFill="1" applyBorder="1" applyAlignment="1">
      <alignment horizontal="right" vertical="center"/>
    </xf>
    <xf numFmtId="4" fontId="9" fillId="0" borderId="46" xfId="1" applyNumberFormat="1" applyFont="1" applyBorder="1" applyAlignment="1">
      <alignment vertical="center"/>
    </xf>
    <xf numFmtId="2" fontId="9" fillId="3" borderId="59" xfId="0" applyNumberFormat="1" applyFont="1" applyFill="1" applyBorder="1" applyAlignment="1">
      <alignment horizontal="right" vertical="center"/>
    </xf>
    <xf numFmtId="2" fontId="7" fillId="11" borderId="50" xfId="0" applyNumberFormat="1" applyFont="1" applyFill="1" applyBorder="1" applyAlignment="1">
      <alignment horizontal="right" vertical="center"/>
    </xf>
    <xf numFmtId="2" fontId="9" fillId="3" borderId="18" xfId="0" applyNumberFormat="1" applyFont="1" applyFill="1" applyBorder="1" applyAlignment="1">
      <alignment horizontal="right" vertical="center"/>
    </xf>
    <xf numFmtId="169" fontId="45" fillId="11" borderId="30" xfId="1" applyNumberFormat="1" applyFont="1" applyFill="1" applyBorder="1" applyAlignment="1">
      <alignment horizontal="right" vertical="center"/>
    </xf>
    <xf numFmtId="4" fontId="9" fillId="0" borderId="59" xfId="1" applyNumberFormat="1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right" vertical="center"/>
    </xf>
    <xf numFmtId="2" fontId="7" fillId="0" borderId="2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7" fillId="0" borderId="30" xfId="0" applyNumberFormat="1" applyFont="1" applyBorder="1" applyAlignment="1">
      <alignment horizontal="right" vertical="center"/>
    </xf>
    <xf numFmtId="166" fontId="7" fillId="0" borderId="7" xfId="0" applyNumberFormat="1" applyFont="1" applyBorder="1" applyAlignment="1">
      <alignment horizontal="center" vertical="center"/>
    </xf>
    <xf numFmtId="166" fontId="7" fillId="0" borderId="63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0" fontId="57" fillId="0" borderId="37" xfId="0" applyFont="1" applyBorder="1" applyAlignment="1">
      <alignment horizontal="center" vertical="center" wrapText="1"/>
    </xf>
    <xf numFmtId="169" fontId="53" fillId="0" borderId="28" xfId="1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29" xfId="2" applyNumberFormat="1" applyFont="1" applyBorder="1" applyAlignment="1">
      <alignment horizontal="center" vertical="center"/>
    </xf>
    <xf numFmtId="10" fontId="7" fillId="0" borderId="29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right" vertical="center"/>
    </xf>
    <xf numFmtId="0" fontId="59" fillId="0" borderId="9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10" fontId="11" fillId="0" borderId="30" xfId="2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right" vertical="center"/>
    </xf>
    <xf numFmtId="0" fontId="59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2" fontId="11" fillId="0" borderId="31" xfId="0" applyNumberFormat="1" applyFont="1" applyBorder="1" applyAlignment="1">
      <alignment horizontal="center" vertical="center"/>
    </xf>
    <xf numFmtId="10" fontId="11" fillId="0" borderId="31" xfId="2" applyNumberFormat="1" applyFont="1" applyBorder="1" applyAlignment="1">
      <alignment horizontal="center" vertical="center"/>
    </xf>
    <xf numFmtId="10" fontId="7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right" vertical="center"/>
    </xf>
    <xf numFmtId="2" fontId="7" fillId="0" borderId="31" xfId="0" applyNumberFormat="1" applyFont="1" applyBorder="1" applyAlignment="1">
      <alignment horizontal="right" vertical="center"/>
    </xf>
    <xf numFmtId="0" fontId="59" fillId="0" borderId="5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60" fillId="0" borderId="0" xfId="0" applyFont="1"/>
    <xf numFmtId="0" fontId="41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/>
    </xf>
    <xf numFmtId="0" fontId="53" fillId="0" borderId="0" xfId="0" applyFont="1" applyAlignment="1">
      <alignment vertical="center"/>
    </xf>
    <xf numFmtId="4" fontId="53" fillId="0" borderId="14" xfId="0" applyNumberFormat="1" applyFont="1" applyBorder="1" applyAlignment="1">
      <alignment horizontal="right" vertical="center"/>
    </xf>
    <xf numFmtId="0" fontId="61" fillId="0" borderId="14" xfId="0" applyFont="1" applyBorder="1" applyAlignment="1">
      <alignment horizontal="center"/>
    </xf>
    <xf numFmtId="0" fontId="60" fillId="0" borderId="0" xfId="0" applyFont="1" applyAlignment="1">
      <alignment horizontal="right"/>
    </xf>
    <xf numFmtId="0" fontId="6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169" fontId="62" fillId="0" borderId="14" xfId="0" applyNumberFormat="1" applyFont="1" applyBorder="1" applyAlignment="1">
      <alignment horizontal="right" vertical="center"/>
    </xf>
    <xf numFmtId="164" fontId="44" fillId="0" borderId="22" xfId="1" applyFont="1" applyBorder="1" applyAlignment="1">
      <alignment horizontal="left" vertical="center"/>
    </xf>
    <xf numFmtId="0" fontId="58" fillId="0" borderId="66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2" fontId="9" fillId="0" borderId="35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164" fontId="53" fillId="0" borderId="24" xfId="1" applyFont="1" applyBorder="1" applyAlignment="1">
      <alignment horizontal="left" vertical="center"/>
    </xf>
    <xf numFmtId="0" fontId="58" fillId="0" borderId="60" xfId="0" applyFont="1" applyBorder="1" applyAlignment="1">
      <alignment horizontal="center" vertical="center" wrapText="1"/>
    </xf>
    <xf numFmtId="169" fontId="57" fillId="0" borderId="49" xfId="1" applyNumberFormat="1" applyFont="1" applyBorder="1" applyAlignment="1">
      <alignment horizontal="right" vertical="center"/>
    </xf>
    <xf numFmtId="169" fontId="53" fillId="0" borderId="15" xfId="1" applyNumberFormat="1" applyFont="1" applyBorder="1" applyAlignment="1">
      <alignment horizontal="right" vertical="center"/>
    </xf>
    <xf numFmtId="169" fontId="53" fillId="0" borderId="50" xfId="1" applyNumberFormat="1" applyFont="1" applyBorder="1" applyAlignment="1">
      <alignment horizontal="right" vertical="center"/>
    </xf>
    <xf numFmtId="169" fontId="53" fillId="0" borderId="34" xfId="1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56" xfId="0" applyNumberFormat="1" applyFont="1" applyBorder="1" applyAlignment="1">
      <alignment horizontal="right" vertical="center"/>
    </xf>
    <xf numFmtId="2" fontId="9" fillId="0" borderId="52" xfId="0" applyNumberFormat="1" applyFont="1" applyBorder="1" applyAlignment="1">
      <alignment horizontal="right" vertical="center"/>
    </xf>
    <xf numFmtId="9" fontId="61" fillId="0" borderId="14" xfId="2" applyFont="1" applyBorder="1" applyAlignment="1">
      <alignment horizontal="center"/>
    </xf>
    <xf numFmtId="2" fontId="13" fillId="0" borderId="51" xfId="0" applyNumberFormat="1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11" fillId="3" borderId="1" xfId="0" applyFont="1" applyFill="1" applyBorder="1"/>
    <xf numFmtId="0" fontId="10" fillId="3" borderId="1" xfId="0" applyFont="1" applyFill="1" applyBorder="1"/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wrapText="1"/>
    </xf>
    <xf numFmtId="0" fontId="3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34" fillId="3" borderId="31" xfId="0" applyFont="1" applyFill="1" applyBorder="1" applyAlignment="1">
      <alignment horizontal="center" vertical="center"/>
    </xf>
    <xf numFmtId="0" fontId="34" fillId="3" borderId="31" xfId="0" applyFont="1" applyFill="1" applyBorder="1" applyAlignment="1">
      <alignment horizontal="left"/>
    </xf>
    <xf numFmtId="0" fontId="13" fillId="3" borderId="31" xfId="0" applyFont="1" applyFill="1" applyBorder="1" applyAlignment="1">
      <alignment wrapText="1"/>
    </xf>
    <xf numFmtId="0" fontId="13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/>
    <xf numFmtId="0" fontId="11" fillId="8" borderId="1" xfId="0" applyFont="1" applyFill="1" applyBorder="1"/>
    <xf numFmtId="2" fontId="9" fillId="3" borderId="46" xfId="0" applyNumberFormat="1" applyFont="1" applyFill="1" applyBorder="1" applyAlignment="1">
      <alignment horizontal="right" vertical="center"/>
    </xf>
    <xf numFmtId="164" fontId="53" fillId="11" borderId="19" xfId="1" applyFont="1" applyFill="1" applyBorder="1" applyAlignment="1">
      <alignment horizontal="left" vertical="center"/>
    </xf>
    <xf numFmtId="164" fontId="53" fillId="11" borderId="24" xfId="1" applyFont="1" applyFill="1" applyBorder="1" applyAlignment="1">
      <alignment horizontal="left" vertical="center"/>
    </xf>
    <xf numFmtId="164" fontId="53" fillId="11" borderId="22" xfId="1" applyFont="1" applyFill="1" applyBorder="1" applyAlignment="1">
      <alignment horizontal="left" vertical="center"/>
    </xf>
    <xf numFmtId="0" fontId="58" fillId="0" borderId="45" xfId="0" applyFont="1" applyBorder="1" applyAlignment="1">
      <alignment horizontal="center" vertical="center" wrapText="1"/>
    </xf>
    <xf numFmtId="0" fontId="57" fillId="11" borderId="37" xfId="0" applyFont="1" applyFill="1" applyBorder="1" applyAlignment="1">
      <alignment horizontal="center" vertical="center" wrapText="1"/>
    </xf>
    <xf numFmtId="0" fontId="58" fillId="0" borderId="3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" fontId="7" fillId="0" borderId="22" xfId="1" applyNumberFormat="1" applyFont="1" applyBorder="1"/>
    <xf numFmtId="0" fontId="53" fillId="0" borderId="16" xfId="0" applyFont="1" applyBorder="1" applyAlignment="1">
      <alignment horizontal="center" vertical="center" wrapText="1"/>
    </xf>
    <xf numFmtId="170" fontId="44" fillId="0" borderId="38" xfId="1" applyNumberFormat="1" applyFont="1" applyBorder="1" applyAlignment="1">
      <alignment horizontal="center" vertical="center"/>
    </xf>
    <xf numFmtId="170" fontId="44" fillId="0" borderId="39" xfId="1" applyNumberFormat="1" applyFont="1" applyBorder="1" applyAlignment="1">
      <alignment horizontal="center" vertical="center"/>
    </xf>
    <xf numFmtId="170" fontId="44" fillId="0" borderId="40" xfId="1" applyNumberFormat="1" applyFont="1" applyBorder="1" applyAlignment="1">
      <alignment horizontal="center" vertical="center"/>
    </xf>
    <xf numFmtId="170" fontId="44" fillId="0" borderId="18" xfId="1" applyNumberFormat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0" fillId="0" borderId="1" xfId="0" applyBorder="1"/>
    <xf numFmtId="0" fontId="24" fillId="15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0" fillId="0" borderId="15" xfId="0" applyBorder="1"/>
    <xf numFmtId="0" fontId="24" fillId="15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49" fontId="51" fillId="3" borderId="29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0" fillId="15" borderId="10" xfId="0" applyFont="1" applyFill="1" applyBorder="1" applyAlignment="1">
      <alignment horizontal="center" vertical="center" wrapText="1"/>
    </xf>
    <xf numFmtId="0" fontId="50" fillId="15" borderId="12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50" fillId="15" borderId="68" xfId="0" applyFont="1" applyFill="1" applyBorder="1" applyAlignment="1">
      <alignment horizontal="center" vertical="center" wrapText="1"/>
    </xf>
    <xf numFmtId="0" fontId="11" fillId="19" borderId="34" xfId="0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50" fillId="15" borderId="5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50" fillId="15" borderId="8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center" wrapText="1"/>
    </xf>
    <xf numFmtId="0" fontId="49" fillId="0" borderId="75" xfId="0" applyFont="1" applyBorder="1" applyAlignment="1">
      <alignment horizontal="center" vertical="center" wrapText="1"/>
    </xf>
    <xf numFmtId="0" fontId="50" fillId="15" borderId="76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50" fillId="15" borderId="75" xfId="0" applyFont="1" applyFill="1" applyBorder="1" applyAlignment="1">
      <alignment horizontal="center" vertical="center" wrapText="1"/>
    </xf>
    <xf numFmtId="0" fontId="11" fillId="19" borderId="77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1" fillId="19" borderId="78" xfId="0" applyFont="1" applyFill="1" applyBorder="1" applyAlignment="1">
      <alignment horizontal="center" vertical="center" wrapText="1"/>
    </xf>
    <xf numFmtId="0" fontId="50" fillId="15" borderId="69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51" xfId="0" applyFont="1" applyBorder="1"/>
    <xf numFmtId="0" fontId="9" fillId="0" borderId="0" xfId="0" applyFont="1" applyAlignment="1">
      <alignment horizontal="right" vertical="center"/>
    </xf>
    <xf numFmtId="0" fontId="26" fillId="16" borderId="1" xfId="0" applyFont="1" applyFill="1" applyBorder="1" applyAlignment="1">
      <alignment horizontal="center" vertical="center"/>
    </xf>
    <xf numFmtId="0" fontId="9" fillId="0" borderId="31" xfId="0" applyFont="1" applyBorder="1"/>
    <xf numFmtId="0" fontId="18" fillId="15" borderId="1" xfId="3" applyFont="1" applyFill="1" applyBorder="1" applyAlignment="1">
      <alignment vertical="top" wrapText="1"/>
    </xf>
    <xf numFmtId="0" fontId="26" fillId="0" borderId="1" xfId="0" applyFont="1" applyBorder="1"/>
    <xf numFmtId="0" fontId="11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10" fillId="0" borderId="1" xfId="0" applyFont="1" applyBorder="1"/>
    <xf numFmtId="171" fontId="22" fillId="20" borderId="1" xfId="5" applyNumberFormat="1" applyFont="1" applyFill="1" applyBorder="1" applyAlignment="1">
      <alignment vertical="top" wrapText="1"/>
    </xf>
    <xf numFmtId="0" fontId="26" fillId="3" borderId="1" xfId="0" applyFont="1" applyFill="1" applyBorder="1"/>
    <xf numFmtId="0" fontId="34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26" fillId="0" borderId="54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1" fillId="15" borderId="52" xfId="0" applyFont="1" applyFill="1" applyBorder="1"/>
    <xf numFmtId="0" fontId="8" fillId="0" borderId="6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3" borderId="4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63" fillId="7" borderId="43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38" fillId="7" borderId="1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63" fillId="7" borderId="4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38" fillId="7" borderId="1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63" fillId="7" borderId="41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38" fillId="7" borderId="16" xfId="0" applyFont="1" applyFill="1" applyBorder="1" applyAlignment="1">
      <alignment horizontal="center" vertical="center" wrapText="1"/>
    </xf>
    <xf numFmtId="172" fontId="11" fillId="0" borderId="0" xfId="2" applyNumberFormat="1" applyFont="1" applyAlignment="1">
      <alignment horizontal="center" vertical="center"/>
    </xf>
    <xf numFmtId="0" fontId="38" fillId="7" borderId="7" xfId="0" applyFont="1" applyFill="1" applyBorder="1" applyAlignment="1">
      <alignment horizontal="center" vertical="center" wrapText="1"/>
    </xf>
    <xf numFmtId="173" fontId="11" fillId="0" borderId="0" xfId="2" applyNumberFormat="1" applyFont="1" applyAlignment="1">
      <alignment horizontal="center" vertical="center"/>
    </xf>
    <xf numFmtId="0" fontId="38" fillId="7" borderId="6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63" fillId="7" borderId="7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37" xfId="0" applyFont="1" applyBorder="1"/>
    <xf numFmtId="0" fontId="38" fillId="0" borderId="5" xfId="0" applyFont="1" applyBorder="1"/>
    <xf numFmtId="0" fontId="38" fillId="0" borderId="43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7" borderId="59" xfId="0" applyFont="1" applyFill="1" applyBorder="1" applyAlignment="1">
      <alignment vertical="top" wrapText="1"/>
    </xf>
    <xf numFmtId="0" fontId="38" fillId="7" borderId="55" xfId="0" applyFont="1" applyFill="1" applyBorder="1" applyAlignment="1">
      <alignment vertical="top" wrapText="1"/>
    </xf>
    <xf numFmtId="0" fontId="36" fillId="7" borderId="43" xfId="0" applyFont="1" applyFill="1" applyBorder="1" applyAlignment="1">
      <alignment vertical="top" wrapText="1"/>
    </xf>
    <xf numFmtId="0" fontId="38" fillId="7" borderId="57" xfId="0" applyFont="1" applyFill="1" applyBorder="1" applyAlignment="1">
      <alignment vertical="top" wrapText="1"/>
    </xf>
    <xf numFmtId="0" fontId="38" fillId="7" borderId="54" xfId="0" applyFont="1" applyFill="1" applyBorder="1" applyAlignment="1">
      <alignment vertical="top" wrapText="1"/>
    </xf>
    <xf numFmtId="0" fontId="36" fillId="7" borderId="42" xfId="0" applyFont="1" applyFill="1" applyBorder="1" applyAlignment="1">
      <alignment vertical="top" wrapText="1"/>
    </xf>
    <xf numFmtId="0" fontId="17" fillId="0" borderId="0" xfId="3" applyFont="1" applyAlignment="1">
      <alignment horizontal="center" wrapText="1"/>
    </xf>
    <xf numFmtId="0" fontId="16" fillId="0" borderId="0" xfId="3" applyFont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left"/>
    </xf>
    <xf numFmtId="0" fontId="38" fillId="0" borderId="24" xfId="0" applyFont="1" applyBorder="1" applyAlignment="1">
      <alignment horizontal="left"/>
    </xf>
    <xf numFmtId="0" fontId="38" fillId="0" borderId="22" xfId="0" applyFont="1" applyBorder="1" applyAlignment="1">
      <alignment horizontal="left"/>
    </xf>
    <xf numFmtId="0" fontId="64" fillId="21" borderId="19" xfId="0" applyFont="1" applyFill="1" applyBorder="1" applyAlignment="1">
      <alignment horizontal="left" vertical="top" wrapText="1"/>
    </xf>
    <xf numFmtId="0" fontId="64" fillId="21" borderId="24" xfId="0" applyFont="1" applyFill="1" applyBorder="1" applyAlignment="1">
      <alignment horizontal="left" vertical="top" wrapText="1"/>
    </xf>
    <xf numFmtId="0" fontId="64" fillId="21" borderId="22" xfId="0" applyFont="1" applyFill="1" applyBorder="1" applyAlignment="1">
      <alignment horizontal="left" vertical="top" wrapText="1"/>
    </xf>
    <xf numFmtId="0" fontId="36" fillId="7" borderId="41" xfId="0" applyFont="1" applyFill="1" applyBorder="1" applyAlignment="1">
      <alignment horizontal="left" vertical="top" wrapText="1"/>
    </xf>
    <xf numFmtId="0" fontId="36" fillId="7" borderId="47" xfId="0" applyFont="1" applyFill="1" applyBorder="1" applyAlignment="1">
      <alignment horizontal="left" vertical="top" wrapText="1"/>
    </xf>
    <xf numFmtId="0" fontId="36" fillId="7" borderId="46" xfId="0" applyFont="1" applyFill="1" applyBorder="1" applyAlignment="1">
      <alignment horizontal="left" vertical="top" wrapText="1"/>
    </xf>
    <xf numFmtId="0" fontId="38" fillId="0" borderId="19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8" fillId="0" borderId="19" xfId="0" applyFont="1" applyBorder="1" applyAlignment="1">
      <alignment horizontal="left" vertical="center"/>
    </xf>
    <xf numFmtId="0" fontId="38" fillId="0" borderId="24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164" fontId="12" fillId="0" borderId="16" xfId="1" applyFont="1" applyBorder="1" applyAlignment="1">
      <alignment horizontal="center" vertical="center"/>
    </xf>
    <xf numFmtId="164" fontId="12" fillId="0" borderId="17" xfId="1" applyFont="1" applyBorder="1" applyAlignment="1">
      <alignment horizontal="center" vertical="center"/>
    </xf>
    <xf numFmtId="164" fontId="12" fillId="0" borderId="18" xfId="1" applyFont="1" applyBorder="1" applyAlignment="1">
      <alignment horizontal="center" vertical="center"/>
    </xf>
    <xf numFmtId="0" fontId="8" fillId="7" borderId="19" xfId="0" applyFont="1" applyFill="1" applyBorder="1" applyAlignment="1">
      <alignment horizontal="left" vertical="top" wrapText="1"/>
    </xf>
    <xf numFmtId="0" fontId="8" fillId="7" borderId="24" xfId="0" applyFont="1" applyFill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3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9" fillId="7" borderId="19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9" fillId="7" borderId="22" xfId="0" applyFont="1" applyFill="1" applyBorder="1" applyAlignment="1">
      <alignment horizontal="left" vertical="center"/>
    </xf>
    <xf numFmtId="0" fontId="43" fillId="0" borderId="6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top" wrapText="1"/>
    </xf>
    <xf numFmtId="0" fontId="8" fillId="8" borderId="24" xfId="0" applyFont="1" applyFill="1" applyBorder="1" applyAlignment="1">
      <alignment horizontal="center" vertical="top" wrapText="1"/>
    </xf>
    <xf numFmtId="0" fontId="8" fillId="8" borderId="22" xfId="0" applyFont="1" applyFill="1" applyBorder="1" applyAlignment="1">
      <alignment horizontal="center" vertical="top" wrapText="1"/>
    </xf>
    <xf numFmtId="0" fontId="9" fillId="9" borderId="19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22" xfId="0" applyFont="1" applyFill="1" applyBorder="1" applyAlignment="1">
      <alignment horizontal="left" vertical="center" wrapText="1"/>
    </xf>
    <xf numFmtId="0" fontId="38" fillId="9" borderId="19" xfId="0" applyFont="1" applyFill="1" applyBorder="1" applyAlignment="1">
      <alignment horizontal="center" vertical="top" wrapText="1"/>
    </xf>
    <xf numFmtId="0" fontId="38" fillId="9" borderId="24" xfId="0" applyFont="1" applyFill="1" applyBorder="1" applyAlignment="1">
      <alignment horizontal="center" vertical="top" wrapText="1"/>
    </xf>
    <xf numFmtId="0" fontId="38" fillId="9" borderId="22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4" xfId="0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top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8" xfId="0" applyFont="1" applyFill="1" applyBorder="1" applyAlignment="1">
      <alignment horizontal="center" vertical="center" wrapText="1"/>
    </xf>
    <xf numFmtId="164" fontId="61" fillId="11" borderId="19" xfId="1" applyFont="1" applyFill="1" applyBorder="1" applyAlignment="1">
      <alignment horizontal="center" vertical="top" wrapText="1"/>
    </xf>
    <xf numFmtId="164" fontId="61" fillId="11" borderId="24" xfId="1" applyFont="1" applyFill="1" applyBorder="1" applyAlignment="1">
      <alignment horizontal="center" vertical="top" wrapText="1"/>
    </xf>
    <xf numFmtId="164" fontId="61" fillId="11" borderId="22" xfId="1" applyFont="1" applyFill="1" applyBorder="1" applyAlignment="1">
      <alignment horizontal="center" vertical="top" wrapText="1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top" wrapText="1"/>
    </xf>
    <xf numFmtId="0" fontId="38" fillId="0" borderId="24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top" wrapText="1"/>
    </xf>
    <xf numFmtId="164" fontId="61" fillId="0" borderId="24" xfId="1" applyFont="1" applyBorder="1" applyAlignment="1">
      <alignment horizontal="center" vertical="top" wrapText="1"/>
    </xf>
    <xf numFmtId="164" fontId="61" fillId="0" borderId="22" xfId="1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48" fillId="0" borderId="6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0" borderId="49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48" fillId="0" borderId="1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48" fillId="0" borderId="1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4" fillId="0" borderId="66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top" wrapText="1"/>
    </xf>
    <xf numFmtId="0" fontId="8" fillId="13" borderId="48" xfId="0" applyFont="1" applyFill="1" applyBorder="1" applyAlignment="1">
      <alignment horizontal="left" vertical="center" wrapText="1"/>
    </xf>
    <xf numFmtId="0" fontId="8" fillId="13" borderId="0" xfId="0" applyFont="1" applyFill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27" fillId="0" borderId="0" xfId="3" applyFont="1" applyAlignment="1">
      <alignment horizontal="center" wrapText="1"/>
    </xf>
    <xf numFmtId="0" fontId="34" fillId="0" borderId="0" xfId="0" applyFont="1" applyAlignment="1">
      <alignment horizontal="center"/>
    </xf>
  </cellXfs>
  <cellStyles count="7">
    <cellStyle name="Comma" xfId="1" builtinId="3"/>
    <cellStyle name="Explanatory Text 2" xfId="5" xr:uid="{00000000-0005-0000-0000-000001000000}"/>
    <cellStyle name="Hyperlink" xfId="6" builtinId="8"/>
    <cellStyle name="Hyperlink 2" xfId="4" xr:uid="{00000000-0005-0000-0000-000003000000}"/>
    <cellStyle name="Normal" xfId="0" builtinId="0"/>
    <cellStyle name="Normal 4" xfId="3" xr:uid="{00000000-0005-0000-0000-000005000000}"/>
    <cellStyle name="Percent" xfId="2" builtinId="5"/>
  </cellStyles>
  <dxfs count="25">
    <dxf>
      <font>
        <color theme="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00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66FF33"/>
      <color rgb="FFC662BA"/>
      <color rgb="FFFFCCFF"/>
      <color rgb="FFB9EFF3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1057276</xdr:colOff>
      <xdr:row>3</xdr:row>
      <xdr:rowOff>47625</xdr:rowOff>
    </xdr:from>
    <xdr:to>
      <xdr:col>3</xdr:col>
      <xdr:colOff>3126952</xdr:colOff>
      <xdr:row>9</xdr:row>
      <xdr:rowOff>182091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A5E3442F-2095-4525-AA2C-41B7EE52C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43351" y="1028700"/>
          <a:ext cx="4879551" cy="1277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889000</xdr:colOff>
      <xdr:row>3</xdr:row>
      <xdr:rowOff>111125</xdr:rowOff>
    </xdr:from>
    <xdr:to>
      <xdr:col>10</xdr:col>
      <xdr:colOff>433130</xdr:colOff>
      <xdr:row>8</xdr:row>
      <xdr:rowOff>110586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AB422375-576B-480F-B3FF-E5A35D000A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77250" y="61912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</xdr:row>
      <xdr:rowOff>133351</xdr:rowOff>
    </xdr:from>
    <xdr:to>
      <xdr:col>4</xdr:col>
      <xdr:colOff>10522</xdr:colOff>
      <xdr:row>8</xdr:row>
      <xdr:rowOff>104372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F036D2AF-1F02-4160-A038-3AC819BCF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09700" y="323851"/>
          <a:ext cx="4182472" cy="1094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117231</xdr:rowOff>
    </xdr:from>
    <xdr:ext cx="4309283" cy="1337889"/>
    <xdr:pic>
      <xdr:nvPicPr>
        <xdr:cNvPr id="2" name="Picture 1">
          <a:extLst>
            <a:ext uri="{FF2B5EF4-FFF2-40B4-BE49-F238E27FC236}">
              <a16:creationId xmlns:a16="http://schemas.microsoft.com/office/drawing/2014/main" id="{5D99BD2D-3586-41DE-90F3-0419E369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731"/>
          <a:ext cx="4309283" cy="133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471487</xdr:colOff>
      <xdr:row>0</xdr:row>
      <xdr:rowOff>211137</xdr:rowOff>
    </xdr:from>
    <xdr:to>
      <xdr:col>18</xdr:col>
      <xdr:colOff>822399</xdr:colOff>
      <xdr:row>5</xdr:row>
      <xdr:rowOff>464463</xdr:rowOff>
    </xdr:to>
    <xdr:pic>
      <xdr:nvPicPr>
        <xdr:cNvPr id="5" name="Picture 4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225C4AF6-020B-415B-8CDA-6644A9D1B0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96687" y="211137"/>
          <a:ext cx="6961262" cy="18725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57150</xdr:rowOff>
    </xdr:from>
    <xdr:to>
      <xdr:col>14</xdr:col>
      <xdr:colOff>493787</xdr:colOff>
      <xdr:row>6</xdr:row>
      <xdr:rowOff>567651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BDD8828D-193A-40B2-BBDD-985CB46F51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29550" y="704850"/>
          <a:ext cx="6970787" cy="1824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2</xdr:row>
      <xdr:rowOff>142875</xdr:rowOff>
    </xdr:from>
    <xdr:to>
      <xdr:col>6</xdr:col>
      <xdr:colOff>483597</xdr:colOff>
      <xdr:row>3</xdr:row>
      <xdr:rowOff>1031471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E670DDD5-226C-4922-A03B-E2F230E963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38375" y="1238250"/>
          <a:ext cx="4182472" cy="1094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95250</xdr:rowOff>
    </xdr:from>
    <xdr:to>
      <xdr:col>17</xdr:col>
      <xdr:colOff>226755</xdr:colOff>
      <xdr:row>4</xdr:row>
      <xdr:rowOff>1158336</xdr:rowOff>
    </xdr:to>
    <xdr:pic>
      <xdr:nvPicPr>
        <xdr:cNvPr id="4" name="Picture 3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004CBB92-CC64-4F96-AA8D-2B2B05FE8E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94375" y="103187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2301875</xdr:colOff>
      <xdr:row>3</xdr:row>
      <xdr:rowOff>47625</xdr:rowOff>
    </xdr:from>
    <xdr:to>
      <xdr:col>4</xdr:col>
      <xdr:colOff>131505</xdr:colOff>
      <xdr:row>7</xdr:row>
      <xdr:rowOff>221711</xdr:rowOff>
    </xdr:to>
    <xdr:pic>
      <xdr:nvPicPr>
        <xdr:cNvPr id="3" name="Picture 2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223DA67B-D8F1-4266-A746-13CB2BE5C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36875" y="1222375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2143125</xdr:colOff>
      <xdr:row>3</xdr:row>
      <xdr:rowOff>0</xdr:rowOff>
    </xdr:from>
    <xdr:to>
      <xdr:col>3</xdr:col>
      <xdr:colOff>2068255</xdr:colOff>
      <xdr:row>3</xdr:row>
      <xdr:rowOff>1459961</xdr:rowOff>
    </xdr:to>
    <xdr:pic>
      <xdr:nvPicPr>
        <xdr:cNvPr id="2" name="Picture 1" descr="http://www.esfondi.lv/upload/00-logo/logo_2014_2020/LV_ID_EU_logo_ansamblis/LV/BW/LV_ID_EU_logo_ansamblis_ESF_BW.jpg">
          <a:extLst>
            <a:ext uri="{FF2B5EF4-FFF2-40B4-BE49-F238E27FC236}">
              <a16:creationId xmlns:a16="http://schemas.microsoft.com/office/drawing/2014/main" id="{7CC779A7-6B21-40AD-BF4E-4DDDF7A97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78125" y="1238250"/>
          <a:ext cx="5576630" cy="14599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tac/AppData/Local/Temp/notes256C9A/IB_CALC_MONO_6M_06062018_f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Mshared/SPASP_Baltina/1_5_b&#275;rnu_%20metodika/2_nodevums_apvienotais/19_pielik_1_nod_L&#299;guma_1-2-3-pielikumi_2506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SAC\Projekts\Finan_mehanisms\IBM_matricas_modelis_01062018\3IB_CALC_MONO_6M_piemers-3105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/Downloads/2IB_CALC_MONO_6M_v7%20(1)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/Desktop/LM_projekts/DB_administr&#275;&#353;ana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_Personas dati"/>
      <sheetName val="6.2_Eksperti"/>
      <sheetName val="6.4_Atbalsta_plāns"/>
      <sheetName val="6.5_Līguma_pielik_1"/>
      <sheetName val="6.6_Līguma_pielik_2"/>
      <sheetName val="6.7_Līguma_piel_3"/>
      <sheetName val="6.8_Pakalpojumu_saraksts"/>
      <sheetName val="6.9._Iesniegums"/>
      <sheetName val="6.10_Atbalsta plāna izpilde"/>
      <sheetName val="6.11_Tehniskā"/>
      <sheetName val="Sheet1"/>
    </sheetNames>
    <sheetDataSet>
      <sheetData sheetId="0" refreshError="1"/>
      <sheetData sheetId="1">
        <row r="11">
          <cell r="B11" t="str">
            <v>VVVVVV</v>
          </cell>
          <cell r="C11" t="str">
            <v>UUUUUUUUUU</v>
          </cell>
          <cell r="E11" t="str">
            <v>IB_AV_555</v>
          </cell>
        </row>
        <row r="15">
          <cell r="B15" t="str">
            <v>Sociālais darbinieks</v>
          </cell>
        </row>
        <row r="16">
          <cell r="B16" t="str">
            <v>AAAAAAAA UUUUUUUUU</v>
          </cell>
          <cell r="C16" t="str">
            <v>AAAAAAAA UUUUUUUUU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9" t="str">
            <v>IBM iekļauto SBS pakalpojumu saraksts</v>
          </cell>
        </row>
        <row r="10">
          <cell r="A10" t="str">
            <v>SBS pakal-pojuma kods</v>
          </cell>
          <cell r="B10" t="str">
            <v>SBS pakalpojuma nosaukums</v>
          </cell>
          <cell r="C10" t="str">
            <v>SBS pakalpojuma sniedzējs</v>
          </cell>
          <cell r="D10" t="str">
            <v>Mērvienība</v>
          </cell>
        </row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</row>
        <row r="13">
          <cell r="A13" t="str">
            <v>V</v>
          </cell>
          <cell r="B13" t="str">
            <v>Ģimenes atbalsta spēju stiprināšana</v>
          </cell>
        </row>
        <row r="14">
          <cell r="A14" t="str">
            <v>V1</v>
          </cell>
          <cell r="B14" t="str">
            <v>Psihologa konsultācija vecākiem</v>
          </cell>
          <cell r="C14" t="str">
            <v>Jānis</v>
          </cell>
          <cell r="D14" t="str">
            <v>konsultācija</v>
          </cell>
        </row>
        <row r="15">
          <cell r="A15" t="str">
            <v>V2</v>
          </cell>
          <cell r="B15" t="str">
            <v xml:space="preserve">Grupas nodarbība vecākiem </v>
          </cell>
          <cell r="D15" t="str">
            <v>nodarbība</v>
          </cell>
        </row>
        <row r="16">
          <cell r="A16" t="str">
            <v>V3</v>
          </cell>
          <cell r="B16" t="str">
            <v>Ģimenes asistenta pakalpojums</v>
          </cell>
          <cell r="D16" t="str">
            <v>stunda</v>
          </cell>
        </row>
        <row r="17">
          <cell r="A17" t="str">
            <v>V4</v>
          </cell>
          <cell r="B17" t="str">
            <v>Atelpas brīža pakalpojums institūcijā</v>
          </cell>
          <cell r="D17" t="str">
            <v>diennakts</v>
          </cell>
        </row>
        <row r="18">
          <cell r="A18" t="str">
            <v>V5</v>
          </cell>
          <cell r="B18" t="str">
            <v>Atelpas brīža pakalpojums mājās</v>
          </cell>
          <cell r="D18" t="str">
            <v>diennakts</v>
          </cell>
        </row>
        <row r="19">
          <cell r="A19" t="str">
            <v>V6</v>
          </cell>
          <cell r="B19" t="str">
            <v>Aukles pakalpojums</v>
          </cell>
          <cell r="D19" t="str">
            <v>stunda</v>
          </cell>
        </row>
        <row r="20">
          <cell r="A20" t="str">
            <v>V7</v>
          </cell>
        </row>
        <row r="21">
          <cell r="A21" t="str">
            <v>V8</v>
          </cell>
        </row>
        <row r="22">
          <cell r="A22" t="str">
            <v>V9</v>
          </cell>
        </row>
        <row r="23">
          <cell r="A23" t="str">
            <v>V10</v>
          </cell>
        </row>
        <row r="24">
          <cell r="A24" t="str">
            <v>V11</v>
          </cell>
        </row>
        <row r="25">
          <cell r="A25" t="str">
            <v>V12</v>
          </cell>
        </row>
        <row r="26">
          <cell r="A26" t="str">
            <v>V13</v>
          </cell>
        </row>
        <row r="27">
          <cell r="A27" t="str">
            <v>V14</v>
          </cell>
        </row>
        <row r="28">
          <cell r="A28" t="str">
            <v>V15</v>
          </cell>
        </row>
        <row r="29">
          <cell r="A29" t="str">
            <v>V16</v>
          </cell>
        </row>
        <row r="30">
          <cell r="A30" t="str">
            <v>V17</v>
          </cell>
        </row>
        <row r="31">
          <cell r="A31" t="str">
            <v>V18</v>
          </cell>
        </row>
        <row r="32">
          <cell r="A32" t="str">
            <v>V19</v>
          </cell>
        </row>
        <row r="33">
          <cell r="A33" t="str">
            <v>V20</v>
          </cell>
        </row>
        <row r="34">
          <cell r="A34" t="str">
            <v>B</v>
          </cell>
          <cell r="B34" t="str">
            <v>SBS pakalpojumi bērniem zaudētās funkcijas kompensēšanai</v>
          </cell>
        </row>
        <row r="35">
          <cell r="A35" t="str">
            <v>I1</v>
          </cell>
          <cell r="B35" t="str">
            <v>Pavadonis (valsts apmaksātais asistents pašvaldībā)</v>
          </cell>
          <cell r="C35" t="str">
            <v>Ilga</v>
          </cell>
          <cell r="D35" t="str">
            <v>stunda</v>
          </cell>
        </row>
        <row r="36">
          <cell r="A36" t="str">
            <v>I2</v>
          </cell>
          <cell r="B36" t="str">
            <v>Asistents</v>
          </cell>
          <cell r="D36" t="str">
            <v>stunda</v>
          </cell>
        </row>
        <row r="37">
          <cell r="A37" t="str">
            <v>I3</v>
          </cell>
          <cell r="B37" t="str">
            <v>Aprūpes mājās pakalpojums</v>
          </cell>
          <cell r="C37" t="str">
            <v>Juris</v>
          </cell>
          <cell r="D37" t="str">
            <v>stunda</v>
          </cell>
        </row>
        <row r="38">
          <cell r="A38" t="str">
            <v>I4</v>
          </cell>
          <cell r="B38" t="str">
            <v>Transporta pakalpojums, degviela</v>
          </cell>
          <cell r="D38" t="str">
            <v>summa mēnesī</v>
          </cell>
        </row>
        <row r="39">
          <cell r="A39" t="str">
            <v>I5</v>
          </cell>
          <cell r="B39" t="str">
            <v>Transporta pakalpojums, stunda</v>
          </cell>
          <cell r="D39" t="str">
            <v>stunda</v>
          </cell>
        </row>
        <row r="40">
          <cell r="A40" t="str">
            <v>I6</v>
          </cell>
          <cell r="B40" t="str">
            <v>Specializētā transporta pakalpojums</v>
          </cell>
          <cell r="D40" t="str">
            <v>summa mēnesī</v>
          </cell>
        </row>
        <row r="41">
          <cell r="A41" t="str">
            <v>I7</v>
          </cell>
          <cell r="B41" t="str">
            <v>Specializētā transporta pakalpojums</v>
          </cell>
          <cell r="D41" t="str">
            <v>stunda</v>
          </cell>
        </row>
        <row r="42">
          <cell r="A42" t="str">
            <v>I8</v>
          </cell>
        </row>
        <row r="43">
          <cell r="A43" t="str">
            <v>I9</v>
          </cell>
        </row>
        <row r="44">
          <cell r="A44" t="str">
            <v>I10</v>
          </cell>
        </row>
        <row r="45">
          <cell r="A45" t="str">
            <v>I11</v>
          </cell>
        </row>
        <row r="46">
          <cell r="A46" t="str">
            <v>I12</v>
          </cell>
        </row>
        <row r="47">
          <cell r="A47" t="str">
            <v>I13</v>
          </cell>
        </row>
        <row r="48">
          <cell r="A48" t="str">
            <v>I14</v>
          </cell>
        </row>
        <row r="49">
          <cell r="A49" t="str">
            <v>I15</v>
          </cell>
        </row>
        <row r="50">
          <cell r="A50" t="str">
            <v>L</v>
          </cell>
          <cell r="B50" t="str">
            <v>Bērniem funkcionēšanas spēju uzturēšana un attīstīšana</v>
          </cell>
        </row>
        <row r="51">
          <cell r="A51" t="str">
            <v>L1</v>
          </cell>
          <cell r="B51" t="str">
            <v>Fizioterapeita konsultācija/ nodarbība</v>
          </cell>
          <cell r="D51" t="str">
            <v>konsultācija / nodarbība</v>
          </cell>
        </row>
        <row r="52">
          <cell r="A52" t="str">
            <v>L2</v>
          </cell>
          <cell r="B52" t="str">
            <v>Fizioterapeita nodarbību kurss</v>
          </cell>
          <cell r="D52" t="str">
            <v>kurss</v>
          </cell>
        </row>
        <row r="53">
          <cell r="A53" t="str">
            <v>L3</v>
          </cell>
          <cell r="B53" t="str">
            <v>Ergoterapeita konsultācija/ nodarbība</v>
          </cell>
          <cell r="D53" t="str">
            <v>konsultācija / nodarbība</v>
          </cell>
        </row>
        <row r="54">
          <cell r="A54" t="str">
            <v>L4</v>
          </cell>
          <cell r="B54" t="str">
            <v>Logopēda  konsultācija/ nodarbība</v>
          </cell>
          <cell r="D54" t="str">
            <v>konsultācija / nodarbība</v>
          </cell>
        </row>
        <row r="55">
          <cell r="A55" t="str">
            <v>L5</v>
          </cell>
          <cell r="B55" t="str">
            <v>Audiologopēda konsultācija/nodarbība</v>
          </cell>
          <cell r="D55" t="str">
            <v>konsultācija / nodarbība</v>
          </cell>
        </row>
        <row r="56">
          <cell r="A56" t="str">
            <v>L6</v>
          </cell>
          <cell r="B56" t="str">
            <v>Mikrologopēda konsultācija/nodarbība</v>
          </cell>
          <cell r="D56" t="str">
            <v>konsultācija / nodarbība</v>
          </cell>
        </row>
        <row r="57">
          <cell r="A57" t="str">
            <v>L7</v>
          </cell>
          <cell r="B57" t="str">
            <v>Speciālā pedagoga konsultācija/nodarbība</v>
          </cell>
          <cell r="D57" t="str">
            <v>konsultācija / nodarbība</v>
          </cell>
        </row>
        <row r="58">
          <cell r="A58" t="str">
            <v>L8</v>
          </cell>
          <cell r="B58" t="str">
            <v>Sociālā pedagoga konsultācija/nodarbība</v>
          </cell>
          <cell r="D58" t="str">
            <v>konsultācija / nodarbība</v>
          </cell>
        </row>
        <row r="59">
          <cell r="A59" t="str">
            <v>L9</v>
          </cell>
          <cell r="B59" t="str">
            <v>Alternatīvās un augmentatīvās komunikācijas speciālista konsultācija/nodarbība</v>
          </cell>
          <cell r="D59" t="str">
            <v>konsultācija / nodarbība</v>
          </cell>
        </row>
        <row r="60">
          <cell r="A60" t="str">
            <v>L10</v>
          </cell>
          <cell r="B60" t="str">
            <v>Psihologa konsultācija/nodarbība</v>
          </cell>
          <cell r="D60" t="str">
            <v>konsultācija / nodarbība</v>
          </cell>
        </row>
        <row r="61">
          <cell r="A61" t="str">
            <v>L11</v>
          </cell>
          <cell r="B61" t="str">
            <v>Psihoterapeita konsultācija/nodarbība</v>
          </cell>
          <cell r="D61" t="str">
            <v>konsultācija / nodarbība</v>
          </cell>
        </row>
        <row r="62">
          <cell r="A62" t="str">
            <v>L12</v>
          </cell>
          <cell r="B62" t="str">
            <v>Montesori metodikas speciālista konsultācija/nodarbība</v>
          </cell>
          <cell r="D62" t="str">
            <v>konsultācija / nodarbība</v>
          </cell>
        </row>
        <row r="63">
          <cell r="A63" t="str">
            <v>L13</v>
          </cell>
          <cell r="B63" t="str">
            <v>Tiflospeciālista konsultācija/nodarbība</v>
          </cell>
          <cell r="D63" t="str">
            <v>konsultācija / nodarbība</v>
          </cell>
        </row>
        <row r="64">
          <cell r="A64" t="str">
            <v>L14</v>
          </cell>
          <cell r="B64" t="str">
            <v>Surdospeciālista konsultācija/nodarbība</v>
          </cell>
          <cell r="D64" t="str">
            <v>konsultācija / nodarbība</v>
          </cell>
        </row>
        <row r="65">
          <cell r="A65" t="str">
            <v>L15</v>
          </cell>
          <cell r="B65" t="str">
            <v>Grupas nodarbība</v>
          </cell>
          <cell r="D65" t="str">
            <v>nodarbība</v>
          </cell>
        </row>
        <row r="66">
          <cell r="A66" t="str">
            <v>L16</v>
          </cell>
          <cell r="B66" t="str">
            <v>Silto smilšu terapijas nodarbība</v>
          </cell>
          <cell r="D66" t="str">
            <v>nodarbība</v>
          </cell>
        </row>
        <row r="67">
          <cell r="A67" t="str">
            <v>L17</v>
          </cell>
          <cell r="B67" t="str">
            <v>Krāsaino smilšu terapijas nodarbība</v>
          </cell>
          <cell r="D67" t="str">
            <v>nodarbība</v>
          </cell>
        </row>
        <row r="68">
          <cell r="A68" t="str">
            <v>L18</v>
          </cell>
          <cell r="B68" t="str">
            <v>Krāsaino graudu terapijas nodarbība</v>
          </cell>
          <cell r="D68" t="str">
            <v>nodarbība</v>
          </cell>
        </row>
        <row r="69">
          <cell r="A69" t="str">
            <v>L19</v>
          </cell>
          <cell r="B69" t="str">
            <v>Dabas kustību un formu terapijas nodarbība</v>
          </cell>
          <cell r="D69" t="str">
            <v>nodarbība</v>
          </cell>
        </row>
        <row r="70">
          <cell r="A70" t="str">
            <v>L20</v>
          </cell>
          <cell r="B70" t="str">
            <v>Mūzikas terapijas nodarbība pie speciālista</v>
          </cell>
          <cell r="D70" t="str">
            <v>nodarbība</v>
          </cell>
        </row>
        <row r="71">
          <cell r="A71" t="str">
            <v>L21</v>
          </cell>
          <cell r="B71" t="str">
            <v>Mūzikas terapijas nodarbības pie bērna mājās</v>
          </cell>
          <cell r="D71" t="str">
            <v>nodarbība</v>
          </cell>
        </row>
        <row r="72">
          <cell r="A72" t="str">
            <v>L22</v>
          </cell>
          <cell r="B72" t="str">
            <v>Mūzikas terapijas grupu nodarbība</v>
          </cell>
          <cell r="D72" t="str">
            <v>nodarbība</v>
          </cell>
        </row>
        <row r="73">
          <cell r="A73" t="str">
            <v>L23</v>
          </cell>
          <cell r="B73" t="str">
            <v>Deju un kustību terapijas nodarbība pie speciālista</v>
          </cell>
          <cell r="D73" t="str">
            <v>nodarbība</v>
          </cell>
        </row>
        <row r="74">
          <cell r="A74" t="str">
            <v>L24</v>
          </cell>
          <cell r="B74" t="str">
            <v>Deju un kustību terapijas nodarbība pie bērna mājās</v>
          </cell>
          <cell r="D74" t="str">
            <v>nodarbība</v>
          </cell>
        </row>
        <row r="75">
          <cell r="A75" t="str">
            <v>L25</v>
          </cell>
          <cell r="B75" t="str">
            <v xml:space="preserve">Deju un kustību terapijas grupu nodarbība </v>
          </cell>
          <cell r="D75" t="str">
            <v>nodarbība</v>
          </cell>
        </row>
        <row r="76">
          <cell r="A76" t="str">
            <v>L26</v>
          </cell>
          <cell r="B76" t="str">
            <v>Vizuāli plastiskās mākslas terapijas nodarbība pie speciālista</v>
          </cell>
          <cell r="D76" t="str">
            <v>nodarbība</v>
          </cell>
        </row>
        <row r="77">
          <cell r="A77" t="str">
            <v>L27</v>
          </cell>
          <cell r="B77" t="str">
            <v>Vizuāli plastiskās mākslas terapijas nodarbība pie bērna mājās</v>
          </cell>
          <cell r="D77" t="str">
            <v>nodarbība</v>
          </cell>
        </row>
        <row r="78">
          <cell r="A78" t="str">
            <v>L28</v>
          </cell>
          <cell r="B78" t="str">
            <v>Vizuāli plastiskās mākslas terapijas grupu nodarbība</v>
          </cell>
          <cell r="D78" t="str">
            <v>nodarbība</v>
          </cell>
        </row>
        <row r="79">
          <cell r="A79" t="str">
            <v>L29</v>
          </cell>
          <cell r="B79" t="str">
            <v xml:space="preserve">Drāmas terapijas nodarbība pie speciālista </v>
          </cell>
          <cell r="D79" t="str">
            <v>nodarbība</v>
          </cell>
        </row>
        <row r="80">
          <cell r="A80" t="str">
            <v>L30</v>
          </cell>
          <cell r="B80" t="str">
            <v>Specializētās darbnīcas pakalpojums</v>
          </cell>
          <cell r="D80" t="str">
            <v>stunda</v>
          </cell>
        </row>
        <row r="81">
          <cell r="A81" t="str">
            <v>L31</v>
          </cell>
          <cell r="B81" t="str">
            <v>Specializētās darbnīcas pakalpojums</v>
          </cell>
          <cell r="D81" t="str">
            <v>diena</v>
          </cell>
        </row>
        <row r="82">
          <cell r="A82" t="str">
            <v>L32</v>
          </cell>
          <cell r="B82" t="str">
            <v>Dienas aprūpes centra pakalpojums</v>
          </cell>
          <cell r="D82" t="str">
            <v>stunda</v>
          </cell>
        </row>
        <row r="83">
          <cell r="A83" t="str">
            <v>L33</v>
          </cell>
          <cell r="B83" t="str">
            <v>ABA terapijas individuālā nodarbība</v>
          </cell>
          <cell r="D83" t="str">
            <v xml:space="preserve"> nodarbība</v>
          </cell>
        </row>
        <row r="84">
          <cell r="A84" t="str">
            <v>L34</v>
          </cell>
          <cell r="B84" t="str">
            <v>ABA terapijas grupu nodarbība</v>
          </cell>
          <cell r="D84" t="str">
            <v xml:space="preserve"> nodarbība</v>
          </cell>
        </row>
        <row r="85">
          <cell r="A85" t="str">
            <v>L35</v>
          </cell>
          <cell r="B85" t="str">
            <v>Kanisterapijas individuālā nodarbība</v>
          </cell>
          <cell r="D85" t="str">
            <v xml:space="preserve"> nodarbība</v>
          </cell>
        </row>
        <row r="86">
          <cell r="A86" t="str">
            <v>L36</v>
          </cell>
          <cell r="B86" t="str">
            <v>Kanisterapijas grupu nodarbība</v>
          </cell>
          <cell r="D86" t="str">
            <v xml:space="preserve"> nodarbība</v>
          </cell>
        </row>
        <row r="87">
          <cell r="A87" t="str">
            <v>L37</v>
          </cell>
          <cell r="B87" t="str">
            <v>Reitterapijas nodarbība</v>
          </cell>
          <cell r="D87" t="str">
            <v xml:space="preserve"> nodarbība</v>
          </cell>
        </row>
        <row r="88">
          <cell r="A88" t="str">
            <v>L38</v>
          </cell>
          <cell r="B88" t="str">
            <v>Portridžas agrīnās korekcijas un audzināšanas metodes nodarbība</v>
          </cell>
          <cell r="D88" t="str">
            <v xml:space="preserve"> nodarbība</v>
          </cell>
        </row>
        <row r="89">
          <cell r="A89" t="str">
            <v>L39</v>
          </cell>
          <cell r="B89" t="str">
            <v>Sociālās rehabilitācijas un atbalsta pakalpojuma 10 mēnešu kurss bērniem ar kustību traucējumiem un viņu ģimenēm.</v>
          </cell>
          <cell r="D89" t="str">
            <v>mēnesis</v>
          </cell>
        </row>
        <row r="90">
          <cell r="A90" t="str">
            <v>L40</v>
          </cell>
          <cell r="B90" t="str">
            <v>Agrīnās intervences programmas bērniem ar garīgās attīstības un uzvedības traucējumiem nodarbība</v>
          </cell>
          <cell r="D90" t="str">
            <v>nodarbība</v>
          </cell>
        </row>
        <row r="91">
          <cell r="A91" t="str">
            <v>L41</v>
          </cell>
          <cell r="B91" t="str">
            <v>Specializētā sociālās rehabilitācijas un kompetenci veicinošo pasākumu apmācību kurss bērnam ar FT un vecākiem</v>
          </cell>
          <cell r="D91" t="str">
            <v>kurss</v>
          </cell>
        </row>
        <row r="92">
          <cell r="A92" t="str">
            <v>L42</v>
          </cell>
          <cell r="B92" t="str">
            <v>Bērniem ar redzes traucējumiem patstāvīgas funkcionēšanas iemaņu apguve institūcijā ar diennakts uzturēšanos, garais kurss</v>
          </cell>
          <cell r="D92" t="str">
            <v>diennakts</v>
          </cell>
        </row>
        <row r="93">
          <cell r="A93" t="str">
            <v>L43</v>
          </cell>
          <cell r="B93" t="str">
            <v>Bērniem ar redzes traucējumiem patstāvīgas funkcionēšanas iemaņu apguve institūcijā ar diennakts uzturēšanos, īsais kurss</v>
          </cell>
          <cell r="D93" t="str">
            <v>diennakts</v>
          </cell>
        </row>
        <row r="94">
          <cell r="A94" t="str">
            <v>L44</v>
          </cell>
          <cell r="B94" t="str">
            <v>Bērniem ar redzes traucējumiem patstāvīgas funkcionēšanas iemaņu apguve institūcijā bez diennakts uzturēšanās  un dzīvesvietā, garais kurss</v>
          </cell>
          <cell r="D94" t="str">
            <v>stunda</v>
          </cell>
        </row>
        <row r="95">
          <cell r="A95" t="str">
            <v>L45</v>
          </cell>
          <cell r="B95" t="str">
            <v>Bērniem ar redzes traucējumiem patstāvīgas funkcionēšanas iemaņu apguve institūcijā bez diennakts uzturēšanās  un dzīvesvietā, īsais kurss</v>
          </cell>
          <cell r="D95" t="str">
            <v>stunda</v>
          </cell>
        </row>
        <row r="96">
          <cell r="A96" t="str">
            <v>L46</v>
          </cell>
          <cell r="B96" t="str">
            <v>Latviešu zīmju valodas lietošanas apmācības nodarbība bērniem ar dzirdes traucējumiem</v>
          </cell>
          <cell r="D96" t="str">
            <v>stunda</v>
          </cell>
        </row>
        <row r="97">
          <cell r="A97" t="str">
            <v>L47</v>
          </cell>
          <cell r="B97" t="str">
            <v xml:space="preserve">Saskarsmes un radošās pašizteiksmes iemaņu apguve bērniem ar dzirdes traucējumiem </v>
          </cell>
          <cell r="D97" t="str">
            <v>stunda</v>
          </cell>
        </row>
        <row r="98">
          <cell r="A98" t="str">
            <v>L48</v>
          </cell>
          <cell r="B98" t="str">
            <v>Psiholoģiskās adaptācijas treniņi bērniem ar dzirdes traucējumiem</v>
          </cell>
          <cell r="D98" t="str">
            <v>stunda</v>
          </cell>
        </row>
        <row r="99">
          <cell r="A99" t="str">
            <v>L49</v>
          </cell>
          <cell r="B99" t="str">
            <v>Palīdzība un atbalsts sociālo problēmu risināšanā bērniem ar dzirdes traucējumiem</v>
          </cell>
          <cell r="D99" t="str">
            <v>stunda</v>
          </cell>
        </row>
        <row r="100">
          <cell r="A100" t="str">
            <v>L50</v>
          </cell>
          <cell r="B100" t="str">
            <v>Surdotulka pakalpojums saskarsmes nodrošināšanai bērniem ar dzirdes traucējumiem</v>
          </cell>
          <cell r="D100" t="str">
            <v>stunda</v>
          </cell>
        </row>
        <row r="101">
          <cell r="A101" t="str">
            <v>L51</v>
          </cell>
          <cell r="B101" t="str">
            <v>Surdotulka pakalpojums izglītības programmas apguvei bērniem ar dzirdes traucējumiem</v>
          </cell>
          <cell r="D101" t="str">
            <v>stunda</v>
          </cell>
        </row>
        <row r="102">
          <cell r="A102" t="str">
            <v>L52</v>
          </cell>
        </row>
        <row r="103">
          <cell r="A103" t="str">
            <v>L53</v>
          </cell>
        </row>
        <row r="104">
          <cell r="A104" t="str">
            <v>L54</v>
          </cell>
        </row>
        <row r="105">
          <cell r="A105" t="str">
            <v>L55</v>
          </cell>
        </row>
        <row r="106">
          <cell r="A106" t="str">
            <v>L56</v>
          </cell>
        </row>
        <row r="107">
          <cell r="A107" t="str">
            <v>L57</v>
          </cell>
        </row>
        <row r="108">
          <cell r="A108" t="str">
            <v>L58</v>
          </cell>
        </row>
        <row r="109">
          <cell r="A109" t="str">
            <v>L59</v>
          </cell>
        </row>
        <row r="110">
          <cell r="A110" t="str">
            <v>L60</v>
          </cell>
        </row>
        <row r="111">
          <cell r="A111" t="str">
            <v>L61</v>
          </cell>
        </row>
        <row r="112">
          <cell r="A112" t="str">
            <v>L62</v>
          </cell>
        </row>
        <row r="113">
          <cell r="A113" t="str">
            <v>L63</v>
          </cell>
        </row>
        <row r="114">
          <cell r="A114" t="str">
            <v>L64</v>
          </cell>
        </row>
        <row r="115">
          <cell r="A115" t="str">
            <v>L65</v>
          </cell>
        </row>
        <row r="116">
          <cell r="A116" t="str">
            <v>L66</v>
          </cell>
        </row>
        <row r="117">
          <cell r="A117" t="str">
            <v>L67</v>
          </cell>
        </row>
        <row r="118">
          <cell r="A118" t="str">
            <v>L68</v>
          </cell>
        </row>
        <row r="119">
          <cell r="A119" t="str">
            <v>L69</v>
          </cell>
        </row>
        <row r="120">
          <cell r="A120" t="str">
            <v>L70</v>
          </cell>
        </row>
        <row r="121">
          <cell r="A121" t="str">
            <v>L71</v>
          </cell>
        </row>
        <row r="122">
          <cell r="A122" t="str">
            <v>L72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ielikums"/>
      <sheetName val="2_pielikums"/>
      <sheetName val="3_pielikums"/>
      <sheetName val="4_pielikums"/>
      <sheetName val="5_pielikums"/>
    </sheetNames>
    <sheetDataSet>
      <sheetData sheetId="0">
        <row r="34">
          <cell r="A34" t="str">
            <v>Ģimenes atbalsta spēju stiprināšana</v>
          </cell>
        </row>
        <row r="39">
          <cell r="A39" t="str">
            <v>SBS pakalpojumi bērniem zaudētās funkcijas kompensēšanai</v>
          </cell>
        </row>
        <row r="44">
          <cell r="A44" t="str">
            <v>Bērniem funkcionēšanas spēju uzturēšana un attīstīšana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_Personas dati"/>
      <sheetName val="5.2_Eksperti"/>
      <sheetName val="5.3_Mērķēšana"/>
      <sheetName val="5.4_Atbalsta_plāns"/>
      <sheetName val="5.5_AP_intensitates_sak_apjoms"/>
      <sheetName val="5.6_AP_intensitates_apjoms_izm"/>
      <sheetName val="5.7_Pakalpojumu_saraksts"/>
      <sheetName val="5.8_Atbalsta plāna izpilde"/>
      <sheetName val="5.9_Tehniskā"/>
      <sheetName val="Sheet1"/>
    </sheetNames>
    <sheetDataSet>
      <sheetData sheetId="0"/>
      <sheetData sheetId="1">
        <row r="11">
          <cell r="B11" t="str">
            <v>VVVVVV</v>
          </cell>
          <cell r="C11" t="str">
            <v>UUUUUUUUUU</v>
          </cell>
          <cell r="E11" t="str">
            <v>IB_AV_555</v>
          </cell>
        </row>
      </sheetData>
      <sheetData sheetId="2">
        <row r="30">
          <cell r="B30" t="str">
            <v>v1</v>
          </cell>
        </row>
      </sheetData>
      <sheetData sheetId="3"/>
      <sheetData sheetId="4"/>
      <sheetData sheetId="5"/>
      <sheetData sheetId="6">
        <row r="9">
          <cell r="A9" t="str">
            <v>IBM iekļauto SBS pakalpojumu saraksts</v>
          </cell>
        </row>
      </sheetData>
      <sheetData sheetId="7">
        <row r="40">
          <cell r="C40">
            <v>2018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_Personas dati"/>
      <sheetName val="4.2_Eksperti"/>
      <sheetName val="4.3_Mērķēšana"/>
      <sheetName val="izmaiņas"/>
      <sheetName val="4.4_Atbalsta_plāns"/>
      <sheetName val="4.5_Pakalpojumu_saraksts"/>
      <sheetName val="4.6_Atbalsta plāna izpilde"/>
      <sheetName val="4.7_Tehniskā"/>
      <sheetName val="Sheet1"/>
    </sheetNames>
    <sheetDataSet>
      <sheetData sheetId="0"/>
      <sheetData sheetId="1"/>
      <sheetData sheetId="2">
        <row r="30">
          <cell r="A30" t="str">
            <v>Ģimenes atbalsta spēju stiprināšana</v>
          </cell>
        </row>
        <row r="35">
          <cell r="A35" t="str">
            <v>SBS pakalpojumi bērniem zaudētās funkcijas kompensēšanai</v>
          </cell>
        </row>
        <row r="40">
          <cell r="A40" t="str">
            <v>Bērniem funkcionēšanas spēju uzturēšana un attīstīšana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B4">
            <v>0</v>
          </cell>
          <cell r="C4" t="str">
            <v>Atskaites aizpildīšanas datums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 t="str">
            <v>Izmaksu rašanās datums (rēķins)</v>
          </cell>
          <cell r="K4">
            <v>0</v>
          </cell>
          <cell r="L4">
            <v>0</v>
          </cell>
          <cell r="M4">
            <v>0</v>
          </cell>
          <cell r="N4" t="str">
            <v>Maksājuma veikšanas datums (banka)</v>
          </cell>
          <cell r="O4">
            <v>0</v>
          </cell>
          <cell r="P4">
            <v>0</v>
          </cell>
          <cell r="Q4">
            <v>0</v>
          </cell>
        </row>
        <row r="5">
          <cell r="B5" t="str">
            <v>Klienta ID</v>
          </cell>
          <cell r="C5" t="str">
            <v>Gads</v>
          </cell>
          <cell r="D5" t="str">
            <v xml:space="preserve">Mēnesis </v>
          </cell>
          <cell r="E5" t="str">
            <v>Datums</v>
          </cell>
          <cell r="F5" t="str">
            <v>Izmaksu pozīcijas nosaukums</v>
          </cell>
          <cell r="G5" t="str">
            <v>Izmaksu apraksts</v>
          </cell>
          <cell r="H5" t="str">
            <v>Pakalpojuma veida kods</v>
          </cell>
          <cell r="I5" t="str">
            <v>Pakalpojumu skaits</v>
          </cell>
          <cell r="J5" t="str">
            <v>Gads</v>
          </cell>
          <cell r="K5" t="str">
            <v xml:space="preserve">Mēnesis </v>
          </cell>
          <cell r="L5" t="str">
            <v>Datums</v>
          </cell>
          <cell r="M5" t="str">
            <v>Izmaksu summa (euro)</v>
          </cell>
          <cell r="N5" t="str">
            <v>Gads</v>
          </cell>
          <cell r="O5" t="str">
            <v xml:space="preserve">Mēnesis </v>
          </cell>
          <cell r="P5" t="str">
            <v>Datums</v>
          </cell>
          <cell r="Q5" t="str">
            <v>Maksājuma summa (euro)</v>
          </cell>
        </row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</row>
        <row r="7">
          <cell r="A7" t="str">
            <v>Tehniskais lauks (darbā nav redzams)</v>
          </cell>
          <cell r="B7">
            <v>0</v>
          </cell>
          <cell r="C7" t="str">
            <v>gggg</v>
          </cell>
          <cell r="D7" t="str">
            <v>mm</v>
          </cell>
          <cell r="E7" t="str">
            <v>dd</v>
          </cell>
          <cell r="F7" t="str">
            <v xml:space="preserve">SDA-sociālā darbinieka alga/SDVSOI - sociālā darbinieka darba devēvēja sociālais nodoklis/ NAI- netiešās attiecināmās izmaksas/TIK-transposrta izmaksu kompensācija/ PIZM- pakalpojumu izmaksas SBSP sniegšanu klientiem </v>
          </cell>
          <cell r="G7" t="str">
            <v>Īss apraksts par saņemto rēķinu</v>
          </cell>
          <cell r="H7">
            <v>0</v>
          </cell>
          <cell r="I7" t="str">
            <v>Saņemto pakalpojumu skaits (atbilstoši saņemtajam rēķinam par pakalpojumu sniegšanu)</v>
          </cell>
          <cell r="J7" t="str">
            <v>gggg</v>
          </cell>
          <cell r="K7" t="str">
            <v>mm</v>
          </cell>
          <cell r="L7" t="str">
            <v>dd</v>
          </cell>
          <cell r="M7">
            <v>0</v>
          </cell>
          <cell r="N7" t="str">
            <v>gggg</v>
          </cell>
          <cell r="O7" t="str">
            <v>mm</v>
          </cell>
          <cell r="P7" t="str">
            <v>dd</v>
          </cell>
          <cell r="Q7">
            <v>0</v>
          </cell>
        </row>
        <row r="8">
          <cell r="A8" t="str">
            <v>IB_AV_555V120191</v>
          </cell>
          <cell r="B8" t="str">
            <v>IB_AV_555</v>
          </cell>
          <cell r="H8" t="str">
            <v>V1</v>
          </cell>
          <cell r="I8">
            <v>5</v>
          </cell>
          <cell r="J8">
            <v>2019</v>
          </cell>
          <cell r="K8">
            <v>1</v>
          </cell>
          <cell r="M8">
            <v>54</v>
          </cell>
        </row>
        <row r="9">
          <cell r="A9" t="str">
            <v>IB_AV_555V620192</v>
          </cell>
          <cell r="B9" t="str">
            <v>IB_AV_555</v>
          </cell>
          <cell r="H9" t="str">
            <v>V6</v>
          </cell>
          <cell r="I9">
            <v>3</v>
          </cell>
          <cell r="J9">
            <v>2019</v>
          </cell>
          <cell r="K9">
            <v>2</v>
          </cell>
          <cell r="M9">
            <v>100</v>
          </cell>
        </row>
        <row r="10">
          <cell r="A10" t="str">
            <v>IB_AV_555L3420193</v>
          </cell>
          <cell r="B10" t="str">
            <v>IB_AV_555</v>
          </cell>
          <cell r="H10" t="str">
            <v>L34</v>
          </cell>
          <cell r="I10">
            <v>2</v>
          </cell>
          <cell r="J10">
            <v>2019</v>
          </cell>
          <cell r="K10">
            <v>3</v>
          </cell>
          <cell r="M10">
            <v>54</v>
          </cell>
        </row>
        <row r="11">
          <cell r="A11" t="str">
            <v>IB_AV_555V420194</v>
          </cell>
          <cell r="B11" t="str">
            <v>IB_AV_555</v>
          </cell>
          <cell r="H11" t="str">
            <v>V4</v>
          </cell>
          <cell r="I11">
            <v>4</v>
          </cell>
          <cell r="J11">
            <v>2019</v>
          </cell>
          <cell r="K11">
            <v>4</v>
          </cell>
          <cell r="M11">
            <v>28</v>
          </cell>
        </row>
        <row r="12">
          <cell r="A12" t="str">
            <v>IB_AV_555I420196</v>
          </cell>
          <cell r="B12" t="str">
            <v>IB_AV_555</v>
          </cell>
          <cell r="H12" t="str">
            <v>I4</v>
          </cell>
          <cell r="I12">
            <v>7</v>
          </cell>
          <cell r="J12">
            <v>2019</v>
          </cell>
          <cell r="K12">
            <v>6</v>
          </cell>
          <cell r="M12">
            <v>158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@aaaaaa.lv" TargetMode="External"/><Relationship Id="rId1" Type="http://schemas.openxmlformats.org/officeDocument/2006/relationships/hyperlink" Target="mailto:aa@aaaaaa.lv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5"/>
  <sheetViews>
    <sheetView zoomScale="82" zoomScaleNormal="82" zoomScalePageLayoutView="40" workbookViewId="0">
      <selection activeCell="M53" sqref="M53"/>
    </sheetView>
  </sheetViews>
  <sheetFormatPr defaultColWidth="8.88671875" defaultRowHeight="13.8" x14ac:dyDescent="0.25"/>
  <cols>
    <col min="1" max="1" width="8.88671875" style="92"/>
    <col min="2" max="2" width="31.33203125" style="31" customWidth="1"/>
    <col min="3" max="3" width="39.21875" style="31" customWidth="1"/>
    <col min="4" max="4" width="91.33203125" style="31" customWidth="1"/>
    <col min="5" max="16384" width="8.88671875" style="31"/>
  </cols>
  <sheetData>
    <row r="1" spans="1:4" ht="48.75" customHeight="1" x14ac:dyDescent="0.25">
      <c r="D1" s="735" t="s">
        <v>537</v>
      </c>
    </row>
    <row r="2" spans="1:4" ht="17.399999999999999" x14ac:dyDescent="0.3">
      <c r="C2" s="57"/>
      <c r="D2" s="717" t="s">
        <v>474</v>
      </c>
    </row>
    <row r="3" spans="1:4" x14ac:dyDescent="0.25">
      <c r="C3" s="57"/>
      <c r="D3" s="57" t="s">
        <v>476</v>
      </c>
    </row>
    <row r="12" spans="1:4" ht="15.6" x14ac:dyDescent="0.3">
      <c r="B12" s="796" t="s">
        <v>316</v>
      </c>
      <c r="C12" s="796"/>
      <c r="D12" s="796"/>
    </row>
    <row r="13" spans="1:4" ht="45" customHeight="1" x14ac:dyDescent="0.3">
      <c r="B13" s="795" t="s">
        <v>151</v>
      </c>
      <c r="C13" s="795"/>
      <c r="D13" s="795"/>
    </row>
    <row r="14" spans="1:4" ht="14.4" thickBot="1" x14ac:dyDescent="0.3"/>
    <row r="15" spans="1:4" s="38" customFormat="1" ht="16.2" thickBot="1" x14ac:dyDescent="0.35">
      <c r="A15" s="175"/>
      <c r="B15" s="268" t="s">
        <v>282</v>
      </c>
      <c r="C15" s="268" t="s">
        <v>280</v>
      </c>
      <c r="D15" s="268" t="s">
        <v>281</v>
      </c>
    </row>
    <row r="16" spans="1:4" s="38" customFormat="1" ht="16.2" thickBot="1" x14ac:dyDescent="0.35">
      <c r="A16" s="272">
        <v>1</v>
      </c>
      <c r="B16" s="273">
        <v>2</v>
      </c>
      <c r="C16" s="273">
        <v>3</v>
      </c>
      <c r="D16" s="274">
        <v>4</v>
      </c>
    </row>
    <row r="17" spans="1:4" x14ac:dyDescent="0.25">
      <c r="A17" s="269">
        <v>0</v>
      </c>
      <c r="B17" s="107" t="s">
        <v>152</v>
      </c>
      <c r="C17" s="270" t="s">
        <v>411</v>
      </c>
      <c r="D17" s="271" t="s">
        <v>153</v>
      </c>
    </row>
    <row r="18" spans="1:4" x14ac:dyDescent="0.25">
      <c r="A18" s="140">
        <v>1</v>
      </c>
      <c r="B18" s="58" t="s">
        <v>154</v>
      </c>
      <c r="C18" s="176" t="s">
        <v>412</v>
      </c>
      <c r="D18" s="165" t="s">
        <v>155</v>
      </c>
    </row>
    <row r="19" spans="1:4" x14ac:dyDescent="0.25">
      <c r="A19" s="140">
        <v>2</v>
      </c>
      <c r="B19" s="58" t="s">
        <v>156</v>
      </c>
      <c r="C19" s="177" t="s">
        <v>413</v>
      </c>
      <c r="D19" s="166" t="s">
        <v>157</v>
      </c>
    </row>
    <row r="20" spans="1:4" ht="14.4" thickBot="1" x14ac:dyDescent="0.3">
      <c r="A20" s="141">
        <v>3</v>
      </c>
      <c r="B20" s="95" t="s">
        <v>158</v>
      </c>
      <c r="C20" s="178" t="s">
        <v>159</v>
      </c>
      <c r="D20" s="167" t="s">
        <v>159</v>
      </c>
    </row>
    <row r="21" spans="1:4" ht="14.4" thickBot="1" x14ac:dyDescent="0.3">
      <c r="D21" s="66"/>
    </row>
    <row r="22" spans="1:4" x14ac:dyDescent="0.25">
      <c r="A22" s="139"/>
      <c r="B22" s="143" t="s">
        <v>160</v>
      </c>
      <c r="C22" s="144"/>
      <c r="D22" s="161"/>
    </row>
    <row r="23" spans="1:4" x14ac:dyDescent="0.25">
      <c r="A23" s="140" t="s">
        <v>278</v>
      </c>
      <c r="B23" s="146" t="s">
        <v>272</v>
      </c>
      <c r="C23" s="179" t="s">
        <v>414</v>
      </c>
      <c r="D23" s="168" t="s">
        <v>273</v>
      </c>
    </row>
    <row r="24" spans="1:4" x14ac:dyDescent="0.25">
      <c r="A24" s="140" t="s">
        <v>279</v>
      </c>
      <c r="B24" s="146" t="s">
        <v>161</v>
      </c>
      <c r="C24" s="179" t="s">
        <v>415</v>
      </c>
      <c r="D24" s="168" t="s">
        <v>274</v>
      </c>
    </row>
    <row r="25" spans="1:4" x14ac:dyDescent="0.25">
      <c r="A25" s="140">
        <v>5</v>
      </c>
      <c r="B25" s="146" t="s">
        <v>275</v>
      </c>
      <c r="C25" s="179" t="s">
        <v>285</v>
      </c>
      <c r="D25" s="188" t="s">
        <v>285</v>
      </c>
    </row>
    <row r="26" spans="1:4" x14ac:dyDescent="0.25">
      <c r="A26" s="140">
        <v>6</v>
      </c>
      <c r="B26" s="146" t="s">
        <v>163</v>
      </c>
      <c r="C26" s="496" t="s">
        <v>416</v>
      </c>
      <c r="D26" s="169" t="s">
        <v>164</v>
      </c>
    </row>
    <row r="27" spans="1:4" x14ac:dyDescent="0.25">
      <c r="A27" s="140">
        <v>7</v>
      </c>
      <c r="B27" s="146" t="s">
        <v>165</v>
      </c>
      <c r="C27" s="181" t="s">
        <v>417</v>
      </c>
      <c r="D27" s="170" t="s">
        <v>166</v>
      </c>
    </row>
    <row r="28" spans="1:4" x14ac:dyDescent="0.25">
      <c r="A28" s="140">
        <v>8</v>
      </c>
      <c r="B28" s="147" t="s">
        <v>167</v>
      </c>
      <c r="C28" s="497" t="s">
        <v>418</v>
      </c>
      <c r="D28" s="221" t="s">
        <v>295</v>
      </c>
    </row>
    <row r="29" spans="1:4" x14ac:dyDescent="0.25">
      <c r="A29" s="140">
        <v>9</v>
      </c>
      <c r="B29" s="146" t="s">
        <v>168</v>
      </c>
      <c r="C29" s="180" t="s">
        <v>419</v>
      </c>
      <c r="D29" s="169" t="s">
        <v>169</v>
      </c>
    </row>
    <row r="30" spans="1:4" ht="27.6" x14ac:dyDescent="0.25">
      <c r="A30" s="140">
        <v>10</v>
      </c>
      <c r="B30" s="148" t="s">
        <v>170</v>
      </c>
      <c r="C30" s="180" t="s">
        <v>420</v>
      </c>
      <c r="D30" s="169" t="s">
        <v>171</v>
      </c>
    </row>
    <row r="31" spans="1:4" ht="27.6" x14ac:dyDescent="0.25">
      <c r="A31" s="140">
        <v>11</v>
      </c>
      <c r="B31" s="148" t="s">
        <v>172</v>
      </c>
      <c r="C31" s="180" t="s">
        <v>421</v>
      </c>
      <c r="D31" s="169" t="s">
        <v>173</v>
      </c>
    </row>
    <row r="32" spans="1:4" ht="27.6" x14ac:dyDescent="0.25">
      <c r="A32" s="140">
        <v>12</v>
      </c>
      <c r="B32" s="148" t="s">
        <v>174</v>
      </c>
      <c r="C32" s="180" t="s">
        <v>422</v>
      </c>
      <c r="D32" s="169" t="s">
        <v>175</v>
      </c>
    </row>
    <row r="33" spans="1:4" ht="27.6" x14ac:dyDescent="0.25">
      <c r="A33" s="140">
        <v>13</v>
      </c>
      <c r="B33" s="148" t="s">
        <v>176</v>
      </c>
      <c r="C33" s="180" t="s">
        <v>423</v>
      </c>
      <c r="D33" s="169" t="s">
        <v>177</v>
      </c>
    </row>
    <row r="34" spans="1:4" ht="27.6" x14ac:dyDescent="0.25">
      <c r="A34" s="140">
        <v>14</v>
      </c>
      <c r="B34" s="148" t="s">
        <v>178</v>
      </c>
      <c r="C34" s="180" t="s">
        <v>424</v>
      </c>
      <c r="D34" s="169" t="s">
        <v>179</v>
      </c>
    </row>
    <row r="35" spans="1:4" x14ac:dyDescent="0.25">
      <c r="A35" s="140">
        <v>15</v>
      </c>
      <c r="B35" s="148" t="s">
        <v>180</v>
      </c>
      <c r="C35" s="180" t="s">
        <v>425</v>
      </c>
      <c r="D35" s="169" t="s">
        <v>181</v>
      </c>
    </row>
    <row r="36" spans="1:4" ht="27.6" x14ac:dyDescent="0.25">
      <c r="A36" s="140"/>
      <c r="B36" s="146" t="s">
        <v>182</v>
      </c>
      <c r="C36" s="182"/>
      <c r="D36" s="171" t="s">
        <v>183</v>
      </c>
    </row>
    <row r="37" spans="1:4" x14ac:dyDescent="0.25">
      <c r="A37" s="140">
        <v>16</v>
      </c>
      <c r="B37" s="146" t="s">
        <v>184</v>
      </c>
      <c r="C37" s="183" t="s">
        <v>426</v>
      </c>
      <c r="D37" s="172" t="s">
        <v>185</v>
      </c>
    </row>
    <row r="38" spans="1:4" x14ac:dyDescent="0.25">
      <c r="A38" s="140">
        <v>17</v>
      </c>
      <c r="B38" s="146" t="s">
        <v>186</v>
      </c>
      <c r="C38" s="183" t="s">
        <v>426</v>
      </c>
      <c r="D38" s="172" t="s">
        <v>185</v>
      </c>
    </row>
    <row r="39" spans="1:4" x14ac:dyDescent="0.25">
      <c r="A39" s="140">
        <v>18</v>
      </c>
      <c r="B39" s="146" t="s">
        <v>187</v>
      </c>
      <c r="C39" s="183"/>
      <c r="D39" s="172" t="s">
        <v>185</v>
      </c>
    </row>
    <row r="40" spans="1:4" x14ac:dyDescent="0.25">
      <c r="A40" s="140">
        <v>19</v>
      </c>
      <c r="B40" s="146" t="s">
        <v>188</v>
      </c>
      <c r="C40" s="183"/>
      <c r="D40" s="172" t="s">
        <v>185</v>
      </c>
    </row>
    <row r="41" spans="1:4" x14ac:dyDescent="0.25">
      <c r="A41" s="140">
        <v>20</v>
      </c>
      <c r="B41" s="146" t="s">
        <v>189</v>
      </c>
      <c r="C41" s="183"/>
      <c r="D41" s="172" t="s">
        <v>185</v>
      </c>
    </row>
    <row r="42" spans="1:4" ht="41.4" x14ac:dyDescent="0.25">
      <c r="A42" s="140">
        <v>21</v>
      </c>
      <c r="B42" s="148" t="s">
        <v>190</v>
      </c>
      <c r="C42" s="179">
        <v>2</v>
      </c>
      <c r="D42" s="168"/>
    </row>
    <row r="43" spans="1:4" ht="41.4" x14ac:dyDescent="0.25">
      <c r="A43" s="140"/>
      <c r="B43" s="148" t="s">
        <v>191</v>
      </c>
      <c r="C43" s="180"/>
      <c r="D43" s="169" t="s">
        <v>192</v>
      </c>
    </row>
    <row r="44" spans="1:4" ht="27.6" x14ac:dyDescent="0.25">
      <c r="A44" s="140">
        <v>22</v>
      </c>
      <c r="B44" s="148" t="s">
        <v>193</v>
      </c>
      <c r="C44" s="180"/>
      <c r="D44" s="169" t="s">
        <v>194</v>
      </c>
    </row>
    <row r="45" spans="1:4" x14ac:dyDescent="0.25">
      <c r="A45" s="145" t="s">
        <v>271</v>
      </c>
      <c r="B45" s="149" t="s">
        <v>195</v>
      </c>
      <c r="C45" s="180"/>
      <c r="D45" s="169"/>
    </row>
    <row r="46" spans="1:4" x14ac:dyDescent="0.25">
      <c r="A46" s="140">
        <v>23</v>
      </c>
      <c r="B46" s="148" t="s">
        <v>196</v>
      </c>
      <c r="C46" s="180"/>
      <c r="D46" s="169" t="s">
        <v>194</v>
      </c>
    </row>
    <row r="47" spans="1:4" x14ac:dyDescent="0.25">
      <c r="A47" s="140" t="s">
        <v>269</v>
      </c>
      <c r="B47" s="149" t="s">
        <v>195</v>
      </c>
      <c r="C47" s="180"/>
      <c r="D47" s="169"/>
    </row>
    <row r="48" spans="1:4" x14ac:dyDescent="0.25">
      <c r="A48" s="140">
        <v>24</v>
      </c>
      <c r="B48" s="148" t="s">
        <v>197</v>
      </c>
      <c r="C48" s="180"/>
      <c r="D48" s="169" t="s">
        <v>194</v>
      </c>
    </row>
    <row r="49" spans="1:4" x14ac:dyDescent="0.25">
      <c r="A49" s="140">
        <v>25</v>
      </c>
      <c r="B49" s="148" t="s">
        <v>198</v>
      </c>
      <c r="C49" s="180"/>
      <c r="D49" s="169" t="s">
        <v>194</v>
      </c>
    </row>
    <row r="50" spans="1:4" x14ac:dyDescent="0.25">
      <c r="A50" s="140" t="s">
        <v>268</v>
      </c>
      <c r="B50" s="149" t="s">
        <v>195</v>
      </c>
      <c r="C50" s="180"/>
      <c r="D50" s="169"/>
    </row>
    <row r="51" spans="1:4" x14ac:dyDescent="0.25">
      <c r="A51" s="140">
        <v>26</v>
      </c>
      <c r="B51" s="148" t="s">
        <v>199</v>
      </c>
      <c r="C51" s="180"/>
      <c r="D51" s="169" t="s">
        <v>194</v>
      </c>
    </row>
    <row r="52" spans="1:4" x14ac:dyDescent="0.25">
      <c r="A52" s="140" t="s">
        <v>270</v>
      </c>
      <c r="B52" s="149" t="s">
        <v>195</v>
      </c>
      <c r="C52" s="180"/>
      <c r="D52" s="169"/>
    </row>
    <row r="53" spans="1:4" x14ac:dyDescent="0.25">
      <c r="A53" s="140">
        <v>27</v>
      </c>
      <c r="B53" s="148" t="s">
        <v>115</v>
      </c>
      <c r="C53" s="180"/>
      <c r="D53" s="169" t="s">
        <v>194</v>
      </c>
    </row>
    <row r="54" spans="1:4" x14ac:dyDescent="0.25">
      <c r="A54" s="140">
        <v>28</v>
      </c>
      <c r="B54" s="148" t="s">
        <v>200</v>
      </c>
      <c r="C54" s="180" t="s">
        <v>426</v>
      </c>
      <c r="D54" s="169" t="s">
        <v>194</v>
      </c>
    </row>
    <row r="55" spans="1:4" x14ac:dyDescent="0.25">
      <c r="A55" s="140">
        <v>29</v>
      </c>
      <c r="B55" s="148" t="s">
        <v>201</v>
      </c>
      <c r="C55" s="180"/>
      <c r="D55" s="169" t="s">
        <v>194</v>
      </c>
    </row>
    <row r="56" spans="1:4" ht="27.6" x14ac:dyDescent="0.25">
      <c r="A56" s="140">
        <v>30</v>
      </c>
      <c r="B56" s="148" t="s">
        <v>202</v>
      </c>
      <c r="C56" s="180"/>
      <c r="D56" s="169" t="s">
        <v>194</v>
      </c>
    </row>
    <row r="57" spans="1:4" ht="27.6" x14ac:dyDescent="0.25">
      <c r="A57" s="140">
        <v>31</v>
      </c>
      <c r="B57" s="148" t="s">
        <v>203</v>
      </c>
      <c r="C57" s="180"/>
      <c r="D57" s="169" t="s">
        <v>194</v>
      </c>
    </row>
    <row r="58" spans="1:4" x14ac:dyDescent="0.25">
      <c r="A58" s="140">
        <v>32</v>
      </c>
      <c r="B58" s="148" t="s">
        <v>8</v>
      </c>
      <c r="C58" s="180"/>
      <c r="D58" s="169" t="s">
        <v>194</v>
      </c>
    </row>
    <row r="59" spans="1:4" x14ac:dyDescent="0.25">
      <c r="A59" s="140">
        <v>33</v>
      </c>
      <c r="B59" s="148" t="s">
        <v>116</v>
      </c>
      <c r="C59" s="180"/>
      <c r="D59" s="169" t="s">
        <v>194</v>
      </c>
    </row>
    <row r="60" spans="1:4" x14ac:dyDescent="0.25">
      <c r="A60" s="140">
        <v>34</v>
      </c>
      <c r="B60" s="148" t="s">
        <v>70</v>
      </c>
      <c r="C60" s="180" t="s">
        <v>426</v>
      </c>
      <c r="D60" s="169" t="s">
        <v>194</v>
      </c>
    </row>
    <row r="61" spans="1:4" ht="27.6" x14ac:dyDescent="0.25">
      <c r="A61" s="140">
        <v>35</v>
      </c>
      <c r="B61" s="148" t="s">
        <v>204</v>
      </c>
      <c r="C61" s="180"/>
      <c r="D61" s="169" t="s">
        <v>194</v>
      </c>
    </row>
    <row r="62" spans="1:4" x14ac:dyDescent="0.25">
      <c r="A62" s="140">
        <v>36</v>
      </c>
      <c r="B62" s="146" t="s">
        <v>205</v>
      </c>
      <c r="C62" s="180"/>
      <c r="D62" s="169" t="s">
        <v>194</v>
      </c>
    </row>
    <row r="63" spans="1:4" x14ac:dyDescent="0.25">
      <c r="A63" s="140">
        <v>37</v>
      </c>
      <c r="B63" s="146" t="s">
        <v>206</v>
      </c>
      <c r="C63" s="180"/>
      <c r="D63" s="169" t="s">
        <v>194</v>
      </c>
    </row>
    <row r="64" spans="1:4" ht="41.4" x14ac:dyDescent="0.25">
      <c r="A64" s="140">
        <v>38</v>
      </c>
      <c r="B64" s="150" t="s">
        <v>207</v>
      </c>
      <c r="C64" s="180"/>
      <c r="D64" s="169" t="s">
        <v>194</v>
      </c>
    </row>
    <row r="65" spans="1:4" ht="41.4" x14ac:dyDescent="0.25">
      <c r="A65" s="140">
        <v>39</v>
      </c>
      <c r="B65" s="150" t="s">
        <v>208</v>
      </c>
      <c r="C65" s="180"/>
      <c r="D65" s="169" t="s">
        <v>194</v>
      </c>
    </row>
    <row r="66" spans="1:4" ht="41.4" x14ac:dyDescent="0.25">
      <c r="A66" s="140">
        <v>40</v>
      </c>
      <c r="B66" s="150" t="s">
        <v>209</v>
      </c>
      <c r="C66" s="180"/>
      <c r="D66" s="169" t="s">
        <v>194</v>
      </c>
    </row>
    <row r="67" spans="1:4" ht="28.2" thickBot="1" x14ac:dyDescent="0.3">
      <c r="A67" s="140">
        <v>41</v>
      </c>
      <c r="B67" s="151" t="s">
        <v>210</v>
      </c>
      <c r="C67" s="184"/>
      <c r="D67" s="173" t="s">
        <v>194</v>
      </c>
    </row>
    <row r="68" spans="1:4" ht="14.4" x14ac:dyDescent="0.25">
      <c r="A68" s="142"/>
      <c r="B68" s="152" t="s">
        <v>211</v>
      </c>
      <c r="C68" s="158"/>
      <c r="D68" s="142"/>
    </row>
    <row r="69" spans="1:4" ht="41.4" x14ac:dyDescent="0.25">
      <c r="A69" s="67">
        <v>42</v>
      </c>
      <c r="B69" s="150" t="s">
        <v>212</v>
      </c>
      <c r="C69" s="185"/>
      <c r="D69" s="174" t="s">
        <v>194</v>
      </c>
    </row>
    <row r="70" spans="1:4" ht="41.4" x14ac:dyDescent="0.25">
      <c r="A70" s="67">
        <v>43</v>
      </c>
      <c r="B70" s="150" t="s">
        <v>213</v>
      </c>
      <c r="C70" s="185"/>
      <c r="D70" s="174" t="s">
        <v>194</v>
      </c>
    </row>
    <row r="71" spans="1:4" ht="14.4" x14ac:dyDescent="0.25">
      <c r="A71" s="67"/>
      <c r="B71" s="153" t="s">
        <v>214</v>
      </c>
      <c r="C71" s="159"/>
      <c r="D71" s="67"/>
    </row>
    <row r="72" spans="1:4" ht="27.6" x14ac:dyDescent="0.25">
      <c r="A72" s="67">
        <v>44</v>
      </c>
      <c r="B72" s="150" t="s">
        <v>215</v>
      </c>
      <c r="C72" s="185"/>
      <c r="D72" s="174" t="s">
        <v>194</v>
      </c>
    </row>
    <row r="73" spans="1:4" ht="27.6" x14ac:dyDescent="0.25">
      <c r="A73" s="67">
        <v>45</v>
      </c>
      <c r="B73" s="150" t="s">
        <v>216</v>
      </c>
      <c r="C73" s="185"/>
      <c r="D73" s="174" t="s">
        <v>194</v>
      </c>
    </row>
    <row r="74" spans="1:4" x14ac:dyDescent="0.25">
      <c r="A74" s="67">
        <v>46</v>
      </c>
      <c r="B74" s="146" t="s">
        <v>217</v>
      </c>
      <c r="C74" s="185"/>
      <c r="D74" s="174" t="s">
        <v>194</v>
      </c>
    </row>
    <row r="75" spans="1:4" ht="27.6" x14ac:dyDescent="0.25">
      <c r="A75" s="67">
        <v>47</v>
      </c>
      <c r="B75" s="150" t="s">
        <v>218</v>
      </c>
      <c r="C75" s="185"/>
      <c r="D75" s="174" t="s">
        <v>194</v>
      </c>
    </row>
    <row r="76" spans="1:4" ht="27.6" x14ac:dyDescent="0.25">
      <c r="A76" s="67">
        <v>48</v>
      </c>
      <c r="B76" s="150" t="s">
        <v>219</v>
      </c>
      <c r="C76" s="185"/>
      <c r="D76" s="174" t="s">
        <v>194</v>
      </c>
    </row>
    <row r="77" spans="1:4" ht="27.6" x14ac:dyDescent="0.25">
      <c r="A77" s="67">
        <v>49</v>
      </c>
      <c r="B77" s="150" t="s">
        <v>220</v>
      </c>
      <c r="C77" s="185"/>
      <c r="D77" s="174" t="s">
        <v>194</v>
      </c>
    </row>
    <row r="78" spans="1:4" x14ac:dyDescent="0.25">
      <c r="B78" s="154"/>
      <c r="C78" s="154"/>
      <c r="D78" s="162"/>
    </row>
    <row r="79" spans="1:4" ht="14.4" x14ac:dyDescent="0.25">
      <c r="B79" s="155" t="s">
        <v>221</v>
      </c>
      <c r="C79" s="160"/>
      <c r="D79" s="163"/>
    </row>
    <row r="80" spans="1:4" ht="27.6" x14ac:dyDescent="0.25">
      <c r="A80" s="67">
        <v>51</v>
      </c>
      <c r="B80" s="156" t="s">
        <v>222</v>
      </c>
      <c r="C80" s="186" t="s">
        <v>162</v>
      </c>
      <c r="D80" s="67" t="s">
        <v>162</v>
      </c>
    </row>
    <row r="81" spans="1:4" ht="27.6" x14ac:dyDescent="0.25">
      <c r="A81" s="67"/>
      <c r="B81" s="156" t="s">
        <v>458</v>
      </c>
      <c r="C81" s="186" t="s">
        <v>459</v>
      </c>
      <c r="D81" s="67"/>
    </row>
    <row r="82" spans="1:4" ht="55.2" x14ac:dyDescent="0.25">
      <c r="A82" s="67"/>
      <c r="B82" s="156" t="s">
        <v>496</v>
      </c>
      <c r="C82" s="648" t="s">
        <v>457</v>
      </c>
      <c r="D82" s="723" t="s">
        <v>497</v>
      </c>
    </row>
    <row r="83" spans="1:4" ht="27.6" x14ac:dyDescent="0.25">
      <c r="A83" s="67">
        <v>52</v>
      </c>
      <c r="B83" s="156" t="s">
        <v>223</v>
      </c>
      <c r="C83" s="185" t="s">
        <v>157</v>
      </c>
      <c r="D83" s="174" t="s">
        <v>157</v>
      </c>
    </row>
    <row r="84" spans="1:4" ht="27.6" x14ac:dyDescent="0.25">
      <c r="A84" s="67">
        <v>53</v>
      </c>
      <c r="B84" s="156" t="s">
        <v>224</v>
      </c>
      <c r="C84" s="187" t="s">
        <v>159</v>
      </c>
      <c r="D84" s="498" t="s">
        <v>159</v>
      </c>
    </row>
    <row r="85" spans="1:4" x14ac:dyDescent="0.25">
      <c r="A85" s="92">
        <v>54</v>
      </c>
      <c r="B85" s="146" t="s">
        <v>527</v>
      </c>
      <c r="C85" s="179" t="s">
        <v>285</v>
      </c>
      <c r="D85" s="734" t="s">
        <v>529</v>
      </c>
    </row>
    <row r="86" spans="1:4" x14ac:dyDescent="0.25">
      <c r="A86" s="92">
        <v>55</v>
      </c>
      <c r="B86" s="146" t="s">
        <v>528</v>
      </c>
      <c r="C86" s="179" t="s">
        <v>530</v>
      </c>
      <c r="D86" s="734" t="s">
        <v>529</v>
      </c>
    </row>
    <row r="87" spans="1:4" x14ac:dyDescent="0.25">
      <c r="B87" s="146"/>
      <c r="C87" s="733"/>
      <c r="D87" s="164"/>
    </row>
    <row r="88" spans="1:4" x14ac:dyDescent="0.25">
      <c r="B88" s="157" t="s">
        <v>225</v>
      </c>
      <c r="C88" s="159"/>
      <c r="D88" s="67"/>
    </row>
    <row r="89" spans="1:4" x14ac:dyDescent="0.25">
      <c r="A89" s="67">
        <v>56</v>
      </c>
      <c r="B89" s="156" t="s">
        <v>226</v>
      </c>
      <c r="C89" s="185" t="s">
        <v>427</v>
      </c>
      <c r="D89" s="174" t="s">
        <v>227</v>
      </c>
    </row>
    <row r="90" spans="1:4" x14ac:dyDescent="0.25">
      <c r="A90" s="67">
        <v>57</v>
      </c>
      <c r="B90" s="156" t="s">
        <v>228</v>
      </c>
      <c r="C90" s="185" t="s">
        <v>428</v>
      </c>
      <c r="D90" s="174" t="s">
        <v>227</v>
      </c>
    </row>
    <row r="91" spans="1:4" x14ac:dyDescent="0.25">
      <c r="A91" s="67">
        <v>58</v>
      </c>
      <c r="B91" s="156" t="s">
        <v>229</v>
      </c>
      <c r="C91" s="185" t="s">
        <v>429</v>
      </c>
      <c r="D91" s="174" t="s">
        <v>227</v>
      </c>
    </row>
    <row r="92" spans="1:4" x14ac:dyDescent="0.25">
      <c r="A92" s="67">
        <v>59</v>
      </c>
      <c r="B92" s="156" t="s">
        <v>230</v>
      </c>
      <c r="C92" s="185" t="s">
        <v>430</v>
      </c>
      <c r="D92" s="174" t="s">
        <v>227</v>
      </c>
    </row>
    <row r="93" spans="1:4" x14ac:dyDescent="0.25">
      <c r="A93" s="67">
        <v>60</v>
      </c>
      <c r="B93" s="156" t="s">
        <v>231</v>
      </c>
      <c r="C93" s="185" t="s">
        <v>431</v>
      </c>
      <c r="D93" s="174" t="s">
        <v>227</v>
      </c>
    </row>
    <row r="94" spans="1:4" ht="27.6" x14ac:dyDescent="0.25">
      <c r="A94" s="67">
        <v>61</v>
      </c>
      <c r="B94" s="156" t="s">
        <v>232</v>
      </c>
      <c r="C94" s="185"/>
      <c r="D94" s="174" t="s">
        <v>233</v>
      </c>
    </row>
    <row r="95" spans="1:4" x14ac:dyDescent="0.25">
      <c r="A95" s="67">
        <v>62</v>
      </c>
      <c r="B95" s="156" t="s">
        <v>234</v>
      </c>
      <c r="C95" s="185" t="s">
        <v>432</v>
      </c>
      <c r="D95" s="174" t="s">
        <v>194</v>
      </c>
    </row>
    <row r="96" spans="1:4" x14ac:dyDescent="0.25">
      <c r="A96" s="67">
        <v>63</v>
      </c>
      <c r="B96" s="156" t="s">
        <v>235</v>
      </c>
      <c r="C96" s="185" t="s">
        <v>432</v>
      </c>
      <c r="D96" s="174" t="s">
        <v>194</v>
      </c>
    </row>
    <row r="97" spans="1:4" x14ac:dyDescent="0.25">
      <c r="A97" s="67">
        <v>64</v>
      </c>
      <c r="B97" s="156" t="s">
        <v>236</v>
      </c>
      <c r="C97" s="185"/>
      <c r="D97" s="174" t="s">
        <v>194</v>
      </c>
    </row>
    <row r="98" spans="1:4" x14ac:dyDescent="0.25">
      <c r="A98" s="67">
        <v>65</v>
      </c>
      <c r="B98" s="156" t="s">
        <v>237</v>
      </c>
      <c r="C98" s="185"/>
      <c r="D98" s="174" t="s">
        <v>194</v>
      </c>
    </row>
    <row r="99" spans="1:4" x14ac:dyDescent="0.25">
      <c r="A99" s="67">
        <v>66</v>
      </c>
      <c r="B99" s="156" t="s">
        <v>238</v>
      </c>
      <c r="C99" s="185" t="s">
        <v>432</v>
      </c>
      <c r="D99" s="174" t="s">
        <v>194</v>
      </c>
    </row>
    <row r="100" spans="1:4" x14ac:dyDescent="0.25">
      <c r="A100" s="67">
        <v>67</v>
      </c>
      <c r="B100" s="156" t="s">
        <v>239</v>
      </c>
      <c r="C100" s="185" t="s">
        <v>432</v>
      </c>
      <c r="D100" s="174" t="s">
        <v>194</v>
      </c>
    </row>
    <row r="101" spans="1:4" x14ac:dyDescent="0.25">
      <c r="A101" s="67">
        <v>68</v>
      </c>
      <c r="B101" s="156" t="s">
        <v>240</v>
      </c>
      <c r="C101" s="185" t="s">
        <v>432</v>
      </c>
      <c r="D101" s="174" t="s">
        <v>194</v>
      </c>
    </row>
    <row r="102" spans="1:4" x14ac:dyDescent="0.25">
      <c r="A102" s="67">
        <v>69</v>
      </c>
      <c r="B102" s="156" t="s">
        <v>241</v>
      </c>
      <c r="C102" s="185"/>
      <c r="D102" s="174" t="s">
        <v>194</v>
      </c>
    </row>
    <row r="103" spans="1:4" x14ac:dyDescent="0.25">
      <c r="A103" s="67">
        <v>70</v>
      </c>
      <c r="B103" s="156" t="s">
        <v>242</v>
      </c>
      <c r="C103" s="185"/>
      <c r="D103" s="174" t="s">
        <v>194</v>
      </c>
    </row>
    <row r="104" spans="1:4" x14ac:dyDescent="0.25">
      <c r="A104" s="67">
        <v>71</v>
      </c>
      <c r="B104" s="156" t="s">
        <v>243</v>
      </c>
      <c r="C104" s="185"/>
      <c r="D104" s="174" t="s">
        <v>194</v>
      </c>
    </row>
    <row r="105" spans="1:4" x14ac:dyDescent="0.25">
      <c r="A105" s="67">
        <v>72</v>
      </c>
      <c r="B105" s="156" t="s">
        <v>243</v>
      </c>
      <c r="C105" s="185"/>
      <c r="D105" s="174" t="s">
        <v>194</v>
      </c>
    </row>
    <row r="106" spans="1:4" x14ac:dyDescent="0.25">
      <c r="A106" s="67">
        <v>73</v>
      </c>
      <c r="B106" s="156" t="s">
        <v>243</v>
      </c>
      <c r="C106" s="185"/>
      <c r="D106" s="174" t="s">
        <v>194</v>
      </c>
    </row>
    <row r="107" spans="1:4" x14ac:dyDescent="0.25">
      <c r="A107" s="67">
        <v>74</v>
      </c>
      <c r="B107" s="156" t="s">
        <v>243</v>
      </c>
      <c r="C107" s="185"/>
      <c r="D107" s="174" t="s">
        <v>194</v>
      </c>
    </row>
    <row r="108" spans="1:4" x14ac:dyDescent="0.25">
      <c r="A108" s="67">
        <v>75</v>
      </c>
      <c r="B108" s="156" t="s">
        <v>243</v>
      </c>
      <c r="C108" s="185"/>
      <c r="D108" s="174" t="s">
        <v>194</v>
      </c>
    </row>
    <row r="109" spans="1:4" x14ac:dyDescent="0.25">
      <c r="A109" s="67">
        <v>76</v>
      </c>
      <c r="B109" s="156" t="s">
        <v>243</v>
      </c>
      <c r="C109" s="185"/>
      <c r="D109" s="174" t="s">
        <v>194</v>
      </c>
    </row>
    <row r="111" spans="1:4" x14ac:dyDescent="0.25">
      <c r="A111" s="67"/>
      <c r="B111" s="729" t="s">
        <v>500</v>
      </c>
      <c r="C111" s="58"/>
      <c r="D111" s="58"/>
    </row>
    <row r="112" spans="1:4" x14ac:dyDescent="0.25">
      <c r="A112" s="67">
        <v>77</v>
      </c>
      <c r="B112" s="58" t="s">
        <v>523</v>
      </c>
      <c r="C112" s="651"/>
      <c r="D112" s="726" t="s">
        <v>524</v>
      </c>
    </row>
    <row r="113" spans="1:4" x14ac:dyDescent="0.25">
      <c r="A113" s="67">
        <v>78</v>
      </c>
      <c r="B113" s="58" t="s">
        <v>502</v>
      </c>
      <c r="C113" s="651"/>
      <c r="D113" s="726" t="s">
        <v>503</v>
      </c>
    </row>
    <row r="114" spans="1:4" x14ac:dyDescent="0.25">
      <c r="A114" s="67">
        <v>79</v>
      </c>
      <c r="B114" s="730" t="s">
        <v>504</v>
      </c>
      <c r="C114" s="651"/>
      <c r="D114" s="725" t="s">
        <v>501</v>
      </c>
    </row>
    <row r="115" spans="1:4" x14ac:dyDescent="0.25">
      <c r="A115" s="67">
        <v>80</v>
      </c>
      <c r="B115" s="58" t="s">
        <v>506</v>
      </c>
      <c r="C115" s="651"/>
      <c r="D115" s="726" t="s">
        <v>505</v>
      </c>
    </row>
    <row r="116" spans="1:4" x14ac:dyDescent="0.25">
      <c r="A116" s="67">
        <v>81</v>
      </c>
      <c r="B116" s="58" t="s">
        <v>507</v>
      </c>
      <c r="C116" s="651"/>
      <c r="D116" s="726" t="s">
        <v>505</v>
      </c>
    </row>
    <row r="117" spans="1:4" x14ac:dyDescent="0.25">
      <c r="A117" s="67">
        <v>82</v>
      </c>
      <c r="B117" s="58" t="s">
        <v>509</v>
      </c>
      <c r="C117" s="651"/>
      <c r="D117" s="726" t="s">
        <v>510</v>
      </c>
    </row>
    <row r="118" spans="1:4" x14ac:dyDescent="0.25">
      <c r="A118" s="67">
        <v>83</v>
      </c>
      <c r="B118" s="58" t="s">
        <v>508</v>
      </c>
      <c r="C118" s="651"/>
      <c r="D118" s="726" t="s">
        <v>510</v>
      </c>
    </row>
    <row r="119" spans="1:4" x14ac:dyDescent="0.25">
      <c r="A119" s="67">
        <v>84</v>
      </c>
      <c r="B119" s="58" t="s">
        <v>511</v>
      </c>
      <c r="C119" s="651"/>
      <c r="D119" s="726" t="s">
        <v>513</v>
      </c>
    </row>
    <row r="120" spans="1:4" x14ac:dyDescent="0.25">
      <c r="A120" s="67">
        <v>85</v>
      </c>
      <c r="B120" s="58" t="s">
        <v>512</v>
      </c>
      <c r="C120" s="651"/>
      <c r="D120" s="726" t="s">
        <v>513</v>
      </c>
    </row>
    <row r="121" spans="1:4" ht="27.6" x14ac:dyDescent="0.25">
      <c r="A121" s="67">
        <v>86</v>
      </c>
      <c r="B121" s="727" t="s">
        <v>519</v>
      </c>
      <c r="C121" s="651"/>
      <c r="D121" s="726" t="s">
        <v>510</v>
      </c>
    </row>
    <row r="122" spans="1:4" x14ac:dyDescent="0.25">
      <c r="A122" s="67">
        <v>87</v>
      </c>
      <c r="B122" s="58" t="s">
        <v>514</v>
      </c>
      <c r="C122" s="651"/>
      <c r="D122" s="726" t="s">
        <v>510</v>
      </c>
    </row>
    <row r="123" spans="1:4" ht="27.6" x14ac:dyDescent="0.25">
      <c r="A123" s="67">
        <v>88</v>
      </c>
      <c r="B123" s="58" t="s">
        <v>515</v>
      </c>
      <c r="C123" s="731" t="s">
        <v>517</v>
      </c>
      <c r="D123" s="728" t="s">
        <v>516</v>
      </c>
    </row>
    <row r="124" spans="1:4" ht="27.6" x14ac:dyDescent="0.25">
      <c r="A124" s="67">
        <v>89</v>
      </c>
      <c r="B124" s="58" t="s">
        <v>515</v>
      </c>
      <c r="C124" s="731" t="s">
        <v>518</v>
      </c>
      <c r="D124" s="728" t="s">
        <v>516</v>
      </c>
    </row>
    <row r="125" spans="1:4" ht="27.6" x14ac:dyDescent="0.25">
      <c r="A125" s="67">
        <v>90</v>
      </c>
      <c r="B125" s="58" t="s">
        <v>515</v>
      </c>
      <c r="C125" s="651"/>
      <c r="D125" s="728" t="s">
        <v>516</v>
      </c>
    </row>
    <row r="126" spans="1:4" ht="27.6" x14ac:dyDescent="0.25">
      <c r="A126" s="67">
        <v>91</v>
      </c>
      <c r="B126" s="58" t="s">
        <v>515</v>
      </c>
      <c r="C126" s="651"/>
      <c r="D126" s="728" t="s">
        <v>516</v>
      </c>
    </row>
    <row r="127" spans="1:4" ht="27.6" x14ac:dyDescent="0.25">
      <c r="A127" s="67">
        <v>92</v>
      </c>
      <c r="B127" s="58" t="s">
        <v>515</v>
      </c>
      <c r="C127" s="651"/>
      <c r="D127" s="728" t="s">
        <v>516</v>
      </c>
    </row>
    <row r="128" spans="1:4" ht="27.6" x14ac:dyDescent="0.25">
      <c r="A128" s="67">
        <v>93</v>
      </c>
      <c r="B128" s="58" t="s">
        <v>515</v>
      </c>
      <c r="C128" s="651"/>
      <c r="D128" s="728" t="s">
        <v>516</v>
      </c>
    </row>
    <row r="129" spans="1:4" ht="41.4" x14ac:dyDescent="0.25">
      <c r="A129" s="67">
        <v>94</v>
      </c>
      <c r="B129" s="727" t="s">
        <v>520</v>
      </c>
      <c r="C129" s="651"/>
      <c r="D129" s="726" t="s">
        <v>510</v>
      </c>
    </row>
    <row r="130" spans="1:4" x14ac:dyDescent="0.25">
      <c r="A130" s="67">
        <v>95</v>
      </c>
      <c r="B130" s="58" t="s">
        <v>521</v>
      </c>
      <c r="C130" s="651"/>
      <c r="D130" s="726" t="s">
        <v>522</v>
      </c>
    </row>
    <row r="131" spans="1:4" x14ac:dyDescent="0.25">
      <c r="A131" s="67">
        <v>96</v>
      </c>
      <c r="B131" s="58" t="s">
        <v>521</v>
      </c>
      <c r="C131" s="651"/>
      <c r="D131" s="726" t="s">
        <v>522</v>
      </c>
    </row>
    <row r="132" spans="1:4" x14ac:dyDescent="0.25">
      <c r="A132" s="67">
        <v>97</v>
      </c>
      <c r="B132" s="58" t="s">
        <v>521</v>
      </c>
      <c r="C132" s="651"/>
      <c r="D132" s="726" t="s">
        <v>522</v>
      </c>
    </row>
    <row r="133" spans="1:4" x14ac:dyDescent="0.25">
      <c r="A133" s="67">
        <v>98</v>
      </c>
      <c r="B133" s="58" t="s">
        <v>521</v>
      </c>
      <c r="C133" s="651"/>
      <c r="D133" s="726" t="s">
        <v>522</v>
      </c>
    </row>
    <row r="134" spans="1:4" x14ac:dyDescent="0.25">
      <c r="A134" s="67">
        <v>99</v>
      </c>
      <c r="B134" s="58" t="s">
        <v>521</v>
      </c>
      <c r="C134" s="651"/>
      <c r="D134" s="726" t="s">
        <v>522</v>
      </c>
    </row>
    <row r="135" spans="1:4" x14ac:dyDescent="0.25">
      <c r="A135" s="67"/>
      <c r="B135" s="58"/>
      <c r="C135" s="58"/>
      <c r="D135" s="58"/>
    </row>
  </sheetData>
  <mergeCells count="2">
    <mergeCell ref="B13:D13"/>
    <mergeCell ref="B12:D12"/>
  </mergeCells>
  <hyperlinks>
    <hyperlink ref="D84" r:id="rId1" xr:uid="{00000000-0004-0000-0000-000000000000}"/>
    <hyperlink ref="D20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51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V136"/>
  <sheetViews>
    <sheetView topLeftCell="C1" zoomScale="50" zoomScaleNormal="50" zoomScalePageLayoutView="60" workbookViewId="0">
      <selection activeCell="T30" sqref="T30"/>
    </sheetView>
  </sheetViews>
  <sheetFormatPr defaultColWidth="8.88671875" defaultRowHeight="13.8" outlineLevelRow="1" x14ac:dyDescent="0.25"/>
  <cols>
    <col min="1" max="1" width="18.21875" style="31" hidden="1" customWidth="1"/>
    <col min="2" max="2" width="11.88671875" style="31" hidden="1" customWidth="1"/>
    <col min="3" max="3" width="12.33203125" style="31" customWidth="1"/>
    <col min="4" max="4" width="9.33203125" style="31" customWidth="1"/>
    <col min="5" max="5" width="39.33203125" style="31" customWidth="1"/>
    <col min="6" max="6" width="14.33203125" style="66" customWidth="1"/>
    <col min="7" max="7" width="46.6640625" style="31" customWidth="1"/>
    <col min="8" max="8" width="16.33203125" style="31" customWidth="1"/>
    <col min="9" max="9" width="10" style="31" customWidth="1"/>
    <col min="10" max="10" width="11.21875" style="31" customWidth="1"/>
    <col min="11" max="11" width="12.109375" style="31" customWidth="1"/>
    <col min="12" max="12" width="12.88671875" style="31" customWidth="1"/>
    <col min="13" max="13" width="14.21875" style="31" customWidth="1"/>
    <col min="14" max="14" width="11.77734375" style="66" customWidth="1"/>
    <col min="15" max="15" width="11.109375" style="31" customWidth="1"/>
    <col min="16" max="16" width="11" style="31" customWidth="1"/>
    <col min="17" max="17" width="14.77734375" style="31" customWidth="1"/>
    <col min="18" max="18" width="8.88671875" style="31"/>
    <col min="19" max="19" width="13.33203125" style="31" customWidth="1"/>
    <col min="20" max="21" width="14.6640625" style="31" customWidth="1"/>
    <col min="22" max="22" width="18.88671875" style="31" customWidth="1"/>
    <col min="23" max="23" width="17.88671875" style="31" customWidth="1"/>
    <col min="24" max="24" width="18.88671875" style="31" customWidth="1"/>
    <col min="25" max="26" width="11.33203125" style="31" customWidth="1"/>
    <col min="27" max="27" width="13.33203125" style="31" customWidth="1"/>
    <col min="28" max="16384" width="8.88671875" style="31"/>
  </cols>
  <sheetData>
    <row r="1" spans="3:22" ht="54.75" customHeight="1" x14ac:dyDescent="0.25">
      <c r="L1" s="828" t="s">
        <v>538</v>
      </c>
      <c r="M1" s="829"/>
      <c r="N1" s="829"/>
      <c r="O1" s="829"/>
      <c r="P1" s="829"/>
      <c r="Q1" s="829"/>
    </row>
    <row r="2" spans="3:22" ht="24.75" customHeight="1" x14ac:dyDescent="0.3">
      <c r="P2" s="887" t="s">
        <v>474</v>
      </c>
      <c r="Q2" s="887"/>
    </row>
    <row r="3" spans="3:22" x14ac:dyDescent="0.25">
      <c r="Q3" s="57" t="s">
        <v>480</v>
      </c>
    </row>
    <row r="4" spans="3:22" ht="54.75" customHeight="1" x14ac:dyDescent="0.25"/>
    <row r="9" spans="3:22" ht="14.4" x14ac:dyDescent="0.3">
      <c r="Q9"/>
      <c r="R9"/>
    </row>
    <row r="10" spans="3:22" ht="15.6" x14ac:dyDescent="0.3">
      <c r="D10" s="60"/>
      <c r="E10" s="60"/>
      <c r="F10" s="62"/>
      <c r="G10" s="60"/>
      <c r="I10" s="60"/>
      <c r="J10" s="60"/>
      <c r="K10" s="60"/>
      <c r="N10" s="62"/>
      <c r="O10" s="60"/>
      <c r="Q10"/>
      <c r="R10"/>
    </row>
    <row r="11" spans="3:22" ht="20.25" customHeight="1" x14ac:dyDescent="0.35">
      <c r="C11" s="945" t="s">
        <v>245</v>
      </c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/>
    </row>
    <row r="12" spans="3:22" ht="15.6" x14ac:dyDescent="0.3">
      <c r="D12" s="61"/>
      <c r="E12" s="61"/>
      <c r="F12" s="81"/>
      <c r="G12" s="61"/>
      <c r="H12" s="61"/>
      <c r="I12" s="61"/>
      <c r="J12" s="61"/>
      <c r="K12" s="62"/>
      <c r="N12" s="81"/>
      <c r="O12" s="61"/>
      <c r="Q12"/>
      <c r="R12"/>
    </row>
    <row r="13" spans="3:22" ht="27.6" customHeight="1" x14ac:dyDescent="0.3">
      <c r="C13" s="30" t="s">
        <v>266</v>
      </c>
      <c r="D13" s="118"/>
      <c r="E13" s="119" t="str">
        <f>'6.1_Personas dati'!C17</f>
        <v>Rīgas pašvaldība</v>
      </c>
      <c r="F13" s="82"/>
      <c r="G13" s="117" t="s">
        <v>154</v>
      </c>
      <c r="H13" s="942" t="str">
        <f>'6.1_Personas dati'!C18</f>
        <v>AAAAAAA BBBBBBB</v>
      </c>
      <c r="I13" s="943"/>
      <c r="J13" s="943"/>
      <c r="K13" s="943"/>
      <c r="L13" s="943"/>
      <c r="N13" s="84"/>
      <c r="O13" s="63"/>
      <c r="Q13"/>
      <c r="R13"/>
    </row>
    <row r="14" spans="3:22" ht="15.6" x14ac:dyDescent="0.3">
      <c r="D14" s="61"/>
      <c r="E14" s="116"/>
      <c r="F14" s="81"/>
      <c r="G14" s="61"/>
      <c r="H14" s="61"/>
      <c r="I14" s="61"/>
      <c r="J14" s="61"/>
      <c r="K14" s="62"/>
      <c r="N14" s="81"/>
      <c r="O14" s="61"/>
      <c r="P14" s="59"/>
      <c r="Q14"/>
      <c r="R14"/>
    </row>
    <row r="15" spans="3:22" ht="22.95" customHeight="1" x14ac:dyDescent="0.25">
      <c r="E15" s="65" t="s">
        <v>161</v>
      </c>
      <c r="F15" s="83" t="s">
        <v>163</v>
      </c>
      <c r="G15" s="83" t="s">
        <v>246</v>
      </c>
      <c r="H15" s="83" t="s">
        <v>165</v>
      </c>
      <c r="I15" s="83" t="s">
        <v>168</v>
      </c>
      <c r="J15" s="83" t="s">
        <v>184</v>
      </c>
      <c r="K15" s="83" t="s">
        <v>186</v>
      </c>
      <c r="L15" s="83" t="s">
        <v>187</v>
      </c>
      <c r="M15" s="83" t="s">
        <v>188</v>
      </c>
      <c r="V15" s="59"/>
    </row>
    <row r="16" spans="3:22" ht="18" x14ac:dyDescent="0.3">
      <c r="E16" s="120" t="str">
        <f>'6.1_Personas dati'!C24</f>
        <v>UUUUUUUUUU</v>
      </c>
      <c r="F16" s="121" t="str">
        <f>'6.1_Personas dati'!C26</f>
        <v>15.01.2010.</v>
      </c>
      <c r="G16" s="120" t="str">
        <f>'6.1_Personas dati'!C28</f>
        <v>3.-8.</v>
      </c>
      <c r="H16" s="122" t="str">
        <f>'6.1_Personas dati'!C27</f>
        <v>8</v>
      </c>
      <c r="I16" s="123" t="str">
        <f>'6.1_Personas dati'!C29</f>
        <v>S</v>
      </c>
      <c r="J16" s="123" t="str">
        <f>'6.1_Personas dati'!C37</f>
        <v>jā/.......</v>
      </c>
      <c r="K16" s="123" t="str">
        <f>'6.1_Personas dati'!C38</f>
        <v>jā/.......</v>
      </c>
      <c r="L16" s="123">
        <f>'6.1_Personas dati'!C39</f>
        <v>0</v>
      </c>
      <c r="M16" s="123">
        <f>'6.1_Personas dati'!C40</f>
        <v>0</v>
      </c>
      <c r="O16" s="64"/>
    </row>
    <row r="17" spans="2:18" ht="9" customHeight="1" x14ac:dyDescent="0.25">
      <c r="F17" s="31"/>
      <c r="N17" s="31"/>
    </row>
    <row r="18" spans="2:18" ht="22.2" customHeight="1" x14ac:dyDescent="0.4">
      <c r="C18" s="944" t="s">
        <v>392</v>
      </c>
      <c r="D18" s="944"/>
      <c r="E18" s="944"/>
      <c r="F18" s="944"/>
      <c r="G18" s="944"/>
      <c r="H18" s="944"/>
      <c r="I18" s="944"/>
      <c r="J18" s="944"/>
      <c r="K18" s="944"/>
      <c r="L18" s="944"/>
      <c r="M18" s="944"/>
      <c r="N18" s="944"/>
      <c r="O18" s="944"/>
      <c r="P18" s="944"/>
      <c r="Q18" s="944"/>
    </row>
    <row r="19" spans="2:18" ht="14.4" thickBot="1" x14ac:dyDescent="0.3">
      <c r="F19" s="31"/>
      <c r="N19" s="31"/>
    </row>
    <row r="20" spans="2:18" s="92" customFormat="1" ht="97.2" thickBot="1" x14ac:dyDescent="0.3">
      <c r="B20" s="190" t="s">
        <v>284</v>
      </c>
      <c r="C20" s="96" t="s">
        <v>247</v>
      </c>
      <c r="D20" s="97" t="s">
        <v>248</v>
      </c>
      <c r="E20" s="49" t="s">
        <v>244</v>
      </c>
      <c r="F20" s="49" t="s">
        <v>394</v>
      </c>
      <c r="G20" s="97" t="s">
        <v>393</v>
      </c>
      <c r="H20" s="124" t="s">
        <v>251</v>
      </c>
      <c r="I20" s="49" t="s">
        <v>395</v>
      </c>
      <c r="J20" s="49" t="s">
        <v>396</v>
      </c>
      <c r="K20" s="49" t="s">
        <v>265</v>
      </c>
      <c r="L20" s="49" t="s">
        <v>397</v>
      </c>
      <c r="M20" s="109" t="s">
        <v>255</v>
      </c>
      <c r="N20" s="134" t="s">
        <v>296</v>
      </c>
      <c r="O20" s="135" t="s">
        <v>297</v>
      </c>
      <c r="P20" s="49" t="s">
        <v>262</v>
      </c>
      <c r="Q20" s="98" t="s">
        <v>263</v>
      </c>
    </row>
    <row r="21" spans="2:18" s="92" customFormat="1" ht="14.4" thickBot="1" x14ac:dyDescent="0.3">
      <c r="B21" s="252">
        <v>1</v>
      </c>
      <c r="C21" s="253">
        <v>2</v>
      </c>
      <c r="D21" s="254">
        <v>3</v>
      </c>
      <c r="E21" s="254">
        <v>4</v>
      </c>
      <c r="F21" s="253">
        <v>5</v>
      </c>
      <c r="G21" s="254">
        <v>6</v>
      </c>
      <c r="H21" s="254">
        <v>7</v>
      </c>
      <c r="I21" s="253">
        <v>8</v>
      </c>
      <c r="J21" s="254">
        <v>9</v>
      </c>
      <c r="K21" s="254">
        <v>10</v>
      </c>
      <c r="L21" s="253">
        <v>11</v>
      </c>
      <c r="M21" s="254">
        <v>12</v>
      </c>
      <c r="N21" s="254">
        <v>13</v>
      </c>
      <c r="O21" s="253">
        <v>14</v>
      </c>
      <c r="P21" s="254">
        <v>15</v>
      </c>
      <c r="Q21" s="255">
        <v>16</v>
      </c>
    </row>
    <row r="22" spans="2:18" s="73" customFormat="1" ht="18" thickBot="1" x14ac:dyDescent="0.35">
      <c r="B22" s="73" t="str">
        <f>'6.1_Personas dati'!$D$25</f>
        <v>IB_AV_555</v>
      </c>
      <c r="C22" s="245"/>
      <c r="D22" s="246" t="s">
        <v>264</v>
      </c>
      <c r="E22" s="247" t="s">
        <v>260</v>
      </c>
      <c r="F22" s="247"/>
      <c r="G22" s="247"/>
      <c r="H22" s="247"/>
      <c r="I22" s="247"/>
      <c r="J22" s="247"/>
      <c r="K22" s="247" t="e">
        <f>SUM(K23:K37)</f>
        <v>#N/A</v>
      </c>
      <c r="L22" s="248">
        <f>'6.4_Atbalsta_plāns'!$M$13</f>
        <v>0</v>
      </c>
      <c r="M22" s="249" t="e">
        <f t="shared" ref="M22" si="0">SUM(M23:M37)</f>
        <v>#N/A</v>
      </c>
      <c r="N22" s="250">
        <f t="shared" ref="N22" si="1">SUM(N23:N37)</f>
        <v>0</v>
      </c>
      <c r="O22" s="251">
        <f t="shared" ref="O22" si="2">SUM(O23:O37)</f>
        <v>0</v>
      </c>
      <c r="P22" s="247">
        <f t="shared" ref="P22" si="3">SUM(P23:P37)</f>
        <v>0</v>
      </c>
      <c r="Q22" s="251" t="e">
        <f t="shared" ref="Q22" si="4">SUM(Q23:Q37)</f>
        <v>#N/A</v>
      </c>
      <c r="R22" s="92"/>
    </row>
    <row r="23" spans="2:18" s="73" customFormat="1" ht="14.4" outlineLevel="1" x14ac:dyDescent="0.3">
      <c r="B23" s="73" t="str">
        <f>'6.1_Personas dati'!$D$25</f>
        <v>IB_AV_555</v>
      </c>
      <c r="C23" s="99"/>
      <c r="D23" s="100" t="str">
        <f>D22</f>
        <v>6 Mēneši</v>
      </c>
      <c r="E23" s="101" t="str">
        <f>'[2]1_pielikums'!A34</f>
        <v>Ģimenes atbalsta spēju stiprināšana</v>
      </c>
      <c r="F23" s="100">
        <f>'[2]1_pielikums'!B34</f>
        <v>0</v>
      </c>
      <c r="G23" s="102">
        <f>'[2]1_pielikums'!C34</f>
        <v>0</v>
      </c>
      <c r="H23" s="103" t="e">
        <f>IF(G23="","",VLOOKUP(G23,'6.8_Pakalpojumu_saraksts'!B:D,3,0))</f>
        <v>#N/A</v>
      </c>
      <c r="I23" s="485">
        <f>IF(G23="","",SUM('[2]1_pielikums'!G34:L34)+'6.4_Atbalsta_plāns'!V21)</f>
        <v>0</v>
      </c>
      <c r="J23" s="104" t="e">
        <f>IF(G23="","",VLOOKUP(G23,'6.8_Pakalpojumu_saraksts'!B:E,4,0))</f>
        <v>#N/A</v>
      </c>
      <c r="K23" s="105" t="e">
        <f>IF(I23="","",I23*J23)</f>
        <v>#N/A</v>
      </c>
      <c r="L23" s="106" t="e">
        <f>IF(K23="","",'6.4_Atbalsta_plāns'!$M$13)</f>
        <v>#N/A</v>
      </c>
      <c r="M23" s="128" t="e">
        <f>IF(K23="","",'6.4_Atbalsta_plāns'!AC21)</f>
        <v>#N/A</v>
      </c>
      <c r="N23" s="130" t="str">
        <f>IF((N42+N58+N74+N90+N106+N122)=0,"",N42+N58+N74+N90+N106+N122)</f>
        <v/>
      </c>
      <c r="O23" s="193" t="str">
        <f>IF((O42+O58+O74+O90+O106+O122)=0,"",O42+O58+O74+O90+O106+O122)</f>
        <v/>
      </c>
      <c r="P23" s="107"/>
      <c r="Q23" s="108" t="e">
        <f>IF(M23&lt;&gt;"",IF(N23&lt;&gt;"",M23-#REF!,M23),"")</f>
        <v>#N/A</v>
      </c>
      <c r="R23" s="92"/>
    </row>
    <row r="24" spans="2:18" s="73" customFormat="1" ht="14.4" outlineLevel="1" x14ac:dyDescent="0.3">
      <c r="B24" s="73" t="str">
        <f>'6.1_Personas dati'!$D$25</f>
        <v>IB_AV_555</v>
      </c>
      <c r="C24" s="93"/>
      <c r="D24" s="74" t="str">
        <f>D23</f>
        <v>6 Mēneši</v>
      </c>
      <c r="E24" s="75" t="str">
        <f>E23</f>
        <v>Ģimenes atbalsta spēju stiprināšana</v>
      </c>
      <c r="F24" s="74">
        <f>'[2]1_pielikums'!B35</f>
        <v>0</v>
      </c>
      <c r="G24" s="76">
        <f>'[2]1_pielikums'!C35</f>
        <v>0</v>
      </c>
      <c r="H24" s="77" t="e">
        <f>IF(G24="","",VLOOKUP(G24,'6.8_Pakalpojumu_saraksts'!B:D,3,0))</f>
        <v>#N/A</v>
      </c>
      <c r="I24" s="485">
        <f>IF(G24="","",SUM('[2]1_pielikums'!G35:L35)+'6.4_Atbalsta_plāns'!V22)</f>
        <v>0</v>
      </c>
      <c r="J24" s="78" t="e">
        <f>IF(G24="","",VLOOKUP(G24,'6.8_Pakalpojumu_saraksts'!B:E,4,0))</f>
        <v>#N/A</v>
      </c>
      <c r="K24" s="79" t="e">
        <f t="shared" ref="K24:K37" si="5">IF(I24="","",I24*J24)</f>
        <v>#N/A</v>
      </c>
      <c r="L24" s="80" t="e">
        <f>IF(K24="","",'6.4_Atbalsta_plāns'!$M$13)</f>
        <v>#N/A</v>
      </c>
      <c r="M24" s="128" t="e">
        <f>IF(K24="","",'6.4_Atbalsta_plāns'!AC22)</f>
        <v>#N/A</v>
      </c>
      <c r="N24" s="130" t="str">
        <f t="shared" ref="N24:O24" si="6">IF((N43+N59+N75+N91+N107+N123)=0,"",N43+N59+N75+N91+N107+N123)</f>
        <v/>
      </c>
      <c r="O24" s="193" t="str">
        <f t="shared" si="6"/>
        <v/>
      </c>
      <c r="P24" s="58"/>
      <c r="Q24" s="94" t="e">
        <f>IF(M24&lt;&gt;"",IF(N24&lt;&gt;"",M24-#REF!,M24),"")</f>
        <v>#N/A</v>
      </c>
      <c r="R24" s="92"/>
    </row>
    <row r="25" spans="2:18" s="73" customFormat="1" ht="14.4" outlineLevel="1" x14ac:dyDescent="0.3">
      <c r="B25" s="73" t="str">
        <f>'6.1_Personas dati'!$D$25</f>
        <v>IB_AV_555</v>
      </c>
      <c r="C25" s="93"/>
      <c r="D25" s="74" t="str">
        <f t="shared" ref="D25:D37" si="7">D24</f>
        <v>6 Mēneši</v>
      </c>
      <c r="E25" s="75" t="str">
        <f t="shared" ref="E25:E27" si="8">E24</f>
        <v>Ģimenes atbalsta spēju stiprināšana</v>
      </c>
      <c r="F25" s="74">
        <f>'[2]1_pielikums'!B36</f>
        <v>0</v>
      </c>
      <c r="G25" s="76">
        <f>'[2]1_pielikums'!C36</f>
        <v>0</v>
      </c>
      <c r="H25" s="77" t="e">
        <f>IF(G25="","",VLOOKUP(G25,'6.8_Pakalpojumu_saraksts'!B:D,3,0))</f>
        <v>#N/A</v>
      </c>
      <c r="I25" s="485">
        <f>IF(G25="","",SUM('[2]1_pielikums'!G36:L36)+'6.4_Atbalsta_plāns'!V23)</f>
        <v>0</v>
      </c>
      <c r="J25" s="78" t="e">
        <f>IF(G25="","",VLOOKUP(G25,'6.8_Pakalpojumu_saraksts'!B:E,4,0))</f>
        <v>#N/A</v>
      </c>
      <c r="K25" s="79" t="e">
        <f t="shared" si="5"/>
        <v>#N/A</v>
      </c>
      <c r="L25" s="80" t="e">
        <f>IF(K25="","",'6.4_Atbalsta_plāns'!$M$13)</f>
        <v>#N/A</v>
      </c>
      <c r="M25" s="128" t="e">
        <f>IF(K25="","",'6.4_Atbalsta_plāns'!AC23)</f>
        <v>#N/A</v>
      </c>
      <c r="N25" s="130" t="str">
        <f t="shared" ref="N25:O25" si="9">IF((N44+N60+N76+N92+N108+N124)=0,"",N44+N60+N76+N92+N108+N124)</f>
        <v/>
      </c>
      <c r="O25" s="193" t="str">
        <f t="shared" si="9"/>
        <v/>
      </c>
      <c r="P25" s="58"/>
      <c r="Q25" s="94" t="e">
        <f>IF(M25&lt;&gt;"",IF(N25&lt;&gt;"",M25-#REF!,M25),"")</f>
        <v>#N/A</v>
      </c>
      <c r="R25" s="92"/>
    </row>
    <row r="26" spans="2:18" s="73" customFormat="1" ht="14.4" outlineLevel="1" x14ac:dyDescent="0.3">
      <c r="B26" s="73" t="str">
        <f>'6.1_Personas dati'!$D$25</f>
        <v>IB_AV_555</v>
      </c>
      <c r="C26" s="93"/>
      <c r="D26" s="74" t="str">
        <f t="shared" si="7"/>
        <v>6 Mēneši</v>
      </c>
      <c r="E26" s="75" t="str">
        <f t="shared" si="8"/>
        <v>Ģimenes atbalsta spēju stiprināšana</v>
      </c>
      <c r="F26" s="74">
        <f>'[2]1_pielikums'!B37</f>
        <v>0</v>
      </c>
      <c r="G26" s="76">
        <f>'[2]1_pielikums'!C37</f>
        <v>0</v>
      </c>
      <c r="H26" s="77" t="e">
        <f>IF(G26="","",VLOOKUP(G26,'6.8_Pakalpojumu_saraksts'!B:D,3,0))</f>
        <v>#N/A</v>
      </c>
      <c r="I26" s="485">
        <f>IF(G26="","",SUM('[2]1_pielikums'!G37:L37)+'6.4_Atbalsta_plāns'!V24)</f>
        <v>0</v>
      </c>
      <c r="J26" s="78" t="e">
        <f>IF(G26="","",VLOOKUP(G26,'6.8_Pakalpojumu_saraksts'!B:E,4,0))</f>
        <v>#N/A</v>
      </c>
      <c r="K26" s="79" t="e">
        <f t="shared" si="5"/>
        <v>#N/A</v>
      </c>
      <c r="L26" s="80" t="e">
        <f>IF(K26="","",'6.4_Atbalsta_plāns'!$M$13)</f>
        <v>#N/A</v>
      </c>
      <c r="M26" s="128" t="e">
        <f>IF(K26="","",'6.4_Atbalsta_plāns'!AC24)</f>
        <v>#N/A</v>
      </c>
      <c r="N26" s="130" t="str">
        <f t="shared" ref="N26:O26" si="10">IF((N45+N61+N77+N93+N109+N125)=0,"",N45+N61+N77+N93+N109+N125)</f>
        <v/>
      </c>
      <c r="O26" s="193" t="str">
        <f t="shared" si="10"/>
        <v/>
      </c>
      <c r="P26" s="58"/>
      <c r="Q26" s="94" t="e">
        <f>IF(M26&lt;&gt;"",IF(N26&lt;&gt;"",M26-#REF!,M26),"")</f>
        <v>#N/A</v>
      </c>
      <c r="R26" s="92"/>
    </row>
    <row r="27" spans="2:18" s="73" customFormat="1" ht="14.4" outlineLevel="1" x14ac:dyDescent="0.3">
      <c r="B27" s="73" t="str">
        <f>'6.1_Personas dati'!$D$25</f>
        <v>IB_AV_555</v>
      </c>
      <c r="C27" s="93"/>
      <c r="D27" s="74" t="str">
        <f t="shared" si="7"/>
        <v>6 Mēneši</v>
      </c>
      <c r="E27" s="75" t="str">
        <f t="shared" si="8"/>
        <v>Ģimenes atbalsta spēju stiprināšana</v>
      </c>
      <c r="F27" s="74">
        <f>'[2]1_pielikums'!B38</f>
        <v>0</v>
      </c>
      <c r="G27" s="76">
        <f>'[2]1_pielikums'!C38</f>
        <v>0</v>
      </c>
      <c r="H27" s="77" t="e">
        <f>IF(G27="","",VLOOKUP(G27,'6.8_Pakalpojumu_saraksts'!B:D,3,0))</f>
        <v>#N/A</v>
      </c>
      <c r="I27" s="485">
        <f>IF(G27="","",SUM('[2]1_pielikums'!G38:L38)+'6.4_Atbalsta_plāns'!V25)</f>
        <v>0</v>
      </c>
      <c r="J27" s="78" t="e">
        <f>IF(G27="","",VLOOKUP(G27,'6.8_Pakalpojumu_saraksts'!B:E,4,0))</f>
        <v>#N/A</v>
      </c>
      <c r="K27" s="79" t="e">
        <f t="shared" si="5"/>
        <v>#N/A</v>
      </c>
      <c r="L27" s="80" t="e">
        <f>IF(K27="","",'6.4_Atbalsta_plāns'!$M$13)</f>
        <v>#N/A</v>
      </c>
      <c r="M27" s="128" t="e">
        <f>IF(K27="","",'6.4_Atbalsta_plāns'!AC25)</f>
        <v>#N/A</v>
      </c>
      <c r="N27" s="130" t="str">
        <f t="shared" ref="N27:O27" si="11">IF((N46+N62+N78+N94+N110+N126)=0,"",N46+N62+N78+N94+N110+N126)</f>
        <v/>
      </c>
      <c r="O27" s="193" t="str">
        <f t="shared" si="11"/>
        <v/>
      </c>
      <c r="P27" s="58"/>
      <c r="Q27" s="94" t="e">
        <f>IF(M27&lt;&gt;"",IF(N27&lt;&gt;"",M27-#REF!,M27),"")</f>
        <v>#N/A</v>
      </c>
      <c r="R27" s="92"/>
    </row>
    <row r="28" spans="2:18" s="73" customFormat="1" ht="27.6" outlineLevel="1" x14ac:dyDescent="0.3">
      <c r="B28" s="73" t="str">
        <f>'6.1_Personas dati'!$D$25</f>
        <v>IB_AV_555</v>
      </c>
      <c r="C28" s="93"/>
      <c r="D28" s="74" t="str">
        <f t="shared" si="7"/>
        <v>6 Mēneši</v>
      </c>
      <c r="E28" s="75" t="str">
        <f>'[2]1_pielikums'!A39</f>
        <v>SBS pakalpojumi bērniem zaudētās funkcijas kompensēšanai</v>
      </c>
      <c r="F28" s="74">
        <f>'[2]1_pielikums'!B39</f>
        <v>0</v>
      </c>
      <c r="G28" s="76">
        <f>'[2]1_pielikums'!C39</f>
        <v>0</v>
      </c>
      <c r="H28" s="77" t="e">
        <f>IF(G28="","",VLOOKUP(G28,'6.8_Pakalpojumu_saraksts'!B:D,3,0))</f>
        <v>#N/A</v>
      </c>
      <c r="I28" s="485">
        <f>IF(G28="","",SUM('[2]1_pielikums'!G39:L39)+'6.4_Atbalsta_plāns'!V26)</f>
        <v>0</v>
      </c>
      <c r="J28" s="78" t="e">
        <f>IF(G28="","",VLOOKUP(G28,'6.8_Pakalpojumu_saraksts'!B:E,4,0))</f>
        <v>#N/A</v>
      </c>
      <c r="K28" s="79" t="e">
        <f t="shared" si="5"/>
        <v>#N/A</v>
      </c>
      <c r="L28" s="80" t="e">
        <f>IF(K28="","",'6.4_Atbalsta_plāns'!$M$13)</f>
        <v>#N/A</v>
      </c>
      <c r="M28" s="128" t="e">
        <f>IF(K28="","",'6.4_Atbalsta_plāns'!AC26)</f>
        <v>#N/A</v>
      </c>
      <c r="N28" s="130" t="str">
        <f t="shared" ref="N28:O28" si="12">IF((N47+N63+N79+N95+N111+N127)=0,"",N47+N63+N79+N95+N111+N127)</f>
        <v/>
      </c>
      <c r="O28" s="193" t="str">
        <f t="shared" si="12"/>
        <v/>
      </c>
      <c r="P28" s="58"/>
      <c r="Q28" s="94" t="e">
        <f>IF(M28&lt;&gt;"",IF(N28&lt;&gt;"",M28-#REF!,M28),"")</f>
        <v>#N/A</v>
      </c>
      <c r="R28" s="92"/>
    </row>
    <row r="29" spans="2:18" s="73" customFormat="1" ht="27.6" outlineLevel="1" x14ac:dyDescent="0.3">
      <c r="B29" s="73" t="str">
        <f>'6.1_Personas dati'!$D$25</f>
        <v>IB_AV_555</v>
      </c>
      <c r="C29" s="93"/>
      <c r="D29" s="74" t="str">
        <f t="shared" si="7"/>
        <v>6 Mēneši</v>
      </c>
      <c r="E29" s="75" t="str">
        <f>E28</f>
        <v>SBS pakalpojumi bērniem zaudētās funkcijas kompensēšanai</v>
      </c>
      <c r="F29" s="74">
        <f>'[2]1_pielikums'!B40</f>
        <v>0</v>
      </c>
      <c r="G29" s="76">
        <f>'[2]1_pielikums'!C40</f>
        <v>0</v>
      </c>
      <c r="H29" s="77" t="e">
        <f>IF(G29="","",VLOOKUP(G29,'6.8_Pakalpojumu_saraksts'!B:D,3,0))</f>
        <v>#N/A</v>
      </c>
      <c r="I29" s="485">
        <f>IF(G29="","",SUM('[2]1_pielikums'!G40:L40)+'6.4_Atbalsta_plāns'!V27)</f>
        <v>0</v>
      </c>
      <c r="J29" s="78" t="e">
        <f>IF(G29="","",VLOOKUP(G29,'6.8_Pakalpojumu_saraksts'!B:E,4,0))</f>
        <v>#N/A</v>
      </c>
      <c r="K29" s="79" t="e">
        <f t="shared" si="5"/>
        <v>#N/A</v>
      </c>
      <c r="L29" s="80" t="e">
        <f>IF(K29="","",'6.4_Atbalsta_plāns'!$M$13)</f>
        <v>#N/A</v>
      </c>
      <c r="M29" s="128" t="e">
        <f>IF(K29="","",'6.4_Atbalsta_plāns'!AC27)</f>
        <v>#N/A</v>
      </c>
      <c r="N29" s="130" t="str">
        <f t="shared" ref="N29:O29" si="13">IF((N48+N64+N80+N96+N112+N128)=0,"",N48+N64+N80+N96+N112+N128)</f>
        <v/>
      </c>
      <c r="O29" s="193" t="str">
        <f t="shared" si="13"/>
        <v/>
      </c>
      <c r="P29" s="58"/>
      <c r="Q29" s="94" t="e">
        <f>IF(M29&lt;&gt;"",IF(N29&lt;&gt;"",M29-#REF!,M29),"")</f>
        <v>#N/A</v>
      </c>
      <c r="R29" s="92"/>
    </row>
    <row r="30" spans="2:18" s="73" customFormat="1" ht="27.6" outlineLevel="1" x14ac:dyDescent="0.3">
      <c r="B30" s="73" t="str">
        <f>'6.1_Personas dati'!$D$25</f>
        <v>IB_AV_555</v>
      </c>
      <c r="C30" s="93"/>
      <c r="D30" s="74" t="str">
        <f t="shared" si="7"/>
        <v>6 Mēneši</v>
      </c>
      <c r="E30" s="75" t="str">
        <f t="shared" ref="E30:E32" si="14">E29</f>
        <v>SBS pakalpojumi bērniem zaudētās funkcijas kompensēšanai</v>
      </c>
      <c r="F30" s="74">
        <f>'[2]1_pielikums'!B41</f>
        <v>0</v>
      </c>
      <c r="G30" s="76">
        <f>'[2]1_pielikums'!C41</f>
        <v>0</v>
      </c>
      <c r="H30" s="77" t="e">
        <f>IF(G30="","",VLOOKUP(G30,'6.8_Pakalpojumu_saraksts'!B:D,3,0))</f>
        <v>#N/A</v>
      </c>
      <c r="I30" s="485">
        <f>IF(G30="","",SUM('[2]1_pielikums'!G41:L41)+'6.4_Atbalsta_plāns'!V28)</f>
        <v>0</v>
      </c>
      <c r="J30" s="78" t="e">
        <f>IF(G30="","",VLOOKUP(G30,'6.8_Pakalpojumu_saraksts'!B:E,4,0))</f>
        <v>#N/A</v>
      </c>
      <c r="K30" s="79" t="e">
        <f t="shared" si="5"/>
        <v>#N/A</v>
      </c>
      <c r="L30" s="80" t="e">
        <f>IF(K30="","",'6.4_Atbalsta_plāns'!$M$13)</f>
        <v>#N/A</v>
      </c>
      <c r="M30" s="128" t="e">
        <f>IF(K30="","",'6.4_Atbalsta_plāns'!AC28)</f>
        <v>#N/A</v>
      </c>
      <c r="N30" s="130" t="str">
        <f t="shared" ref="N30:O30" si="15">IF((N49+N65+N81+N97+N113+N129)=0,"",N49+N65+N81+N97+N113+N129)</f>
        <v/>
      </c>
      <c r="O30" s="193" t="str">
        <f t="shared" si="15"/>
        <v/>
      </c>
      <c r="P30" s="58"/>
      <c r="Q30" s="94" t="e">
        <f>IF(M30&lt;&gt;"",IF(N30&lt;&gt;"",M30-#REF!,M30),"")</f>
        <v>#N/A</v>
      </c>
      <c r="R30" s="92"/>
    </row>
    <row r="31" spans="2:18" s="73" customFormat="1" ht="27.6" outlineLevel="1" x14ac:dyDescent="0.3">
      <c r="B31" s="73" t="str">
        <f>'6.1_Personas dati'!$D$25</f>
        <v>IB_AV_555</v>
      </c>
      <c r="C31" s="93"/>
      <c r="D31" s="74" t="str">
        <f t="shared" si="7"/>
        <v>6 Mēneši</v>
      </c>
      <c r="E31" s="75" t="str">
        <f t="shared" si="14"/>
        <v>SBS pakalpojumi bērniem zaudētās funkcijas kompensēšanai</v>
      </c>
      <c r="F31" s="74">
        <f>'[2]1_pielikums'!B42</f>
        <v>0</v>
      </c>
      <c r="G31" s="76">
        <f>'[2]1_pielikums'!C42</f>
        <v>0</v>
      </c>
      <c r="H31" s="77" t="e">
        <f>IF(G31="","",VLOOKUP(G31,'6.8_Pakalpojumu_saraksts'!B:D,3,0))</f>
        <v>#N/A</v>
      </c>
      <c r="I31" s="485">
        <f>IF(G31="","",SUM('[2]1_pielikums'!G42:L42)+'6.4_Atbalsta_plāns'!V29)</f>
        <v>0</v>
      </c>
      <c r="J31" s="78" t="e">
        <f>IF(G31="","",VLOOKUP(G31,'6.8_Pakalpojumu_saraksts'!B:E,4,0))</f>
        <v>#N/A</v>
      </c>
      <c r="K31" s="79" t="e">
        <f t="shared" si="5"/>
        <v>#N/A</v>
      </c>
      <c r="L31" s="80" t="e">
        <f>IF(K31="","",'6.4_Atbalsta_plāns'!$M$13)</f>
        <v>#N/A</v>
      </c>
      <c r="M31" s="128" t="e">
        <f>IF(K31="","",'6.4_Atbalsta_plāns'!AC29)</f>
        <v>#N/A</v>
      </c>
      <c r="N31" s="130" t="str">
        <f t="shared" ref="N31:O31" si="16">IF((N50+N66+N82+N98+N114+N130)=0,"",N50+N66+N82+N98+N114+N130)</f>
        <v/>
      </c>
      <c r="O31" s="193" t="str">
        <f t="shared" si="16"/>
        <v/>
      </c>
      <c r="P31" s="58"/>
      <c r="Q31" s="94" t="e">
        <f>IF(M31&lt;&gt;"",IF(N31&lt;&gt;"",M31-#REF!,M31),"")</f>
        <v>#N/A</v>
      </c>
      <c r="R31" s="92"/>
    </row>
    <row r="32" spans="2:18" s="73" customFormat="1" ht="27.6" outlineLevel="1" x14ac:dyDescent="0.3">
      <c r="B32" s="73" t="str">
        <f>'6.1_Personas dati'!$D$25</f>
        <v>IB_AV_555</v>
      </c>
      <c r="C32" s="93"/>
      <c r="D32" s="74" t="str">
        <f t="shared" si="7"/>
        <v>6 Mēneši</v>
      </c>
      <c r="E32" s="75" t="str">
        <f t="shared" si="14"/>
        <v>SBS pakalpojumi bērniem zaudētās funkcijas kompensēšanai</v>
      </c>
      <c r="F32" s="74">
        <f>'[2]1_pielikums'!B43</f>
        <v>0</v>
      </c>
      <c r="G32" s="76">
        <f>'[2]1_pielikums'!C43</f>
        <v>0</v>
      </c>
      <c r="H32" s="77" t="e">
        <f>IF(G32="","",VLOOKUP(G32,'6.8_Pakalpojumu_saraksts'!B:D,3,0))</f>
        <v>#N/A</v>
      </c>
      <c r="I32" s="485">
        <f>IF(G32="","",SUM('[2]1_pielikums'!G43:L43)+'6.4_Atbalsta_plāns'!V30)</f>
        <v>0</v>
      </c>
      <c r="J32" s="78" t="e">
        <f>IF(G32="","",VLOOKUP(G32,'6.8_Pakalpojumu_saraksts'!B:E,4,0))</f>
        <v>#N/A</v>
      </c>
      <c r="K32" s="79" t="e">
        <f t="shared" si="5"/>
        <v>#N/A</v>
      </c>
      <c r="L32" s="80" t="e">
        <f>IF(K32="","",'6.4_Atbalsta_plāns'!$M$13)</f>
        <v>#N/A</v>
      </c>
      <c r="M32" s="128" t="e">
        <f>IF(K32="","",'6.4_Atbalsta_plāns'!AC30)</f>
        <v>#N/A</v>
      </c>
      <c r="N32" s="130" t="str">
        <f t="shared" ref="N32:O32" si="17">IF((N51+N67+N83+N99+N115+N131)=0,"",N51+N67+N83+N99+N115+N131)</f>
        <v/>
      </c>
      <c r="O32" s="193" t="str">
        <f t="shared" si="17"/>
        <v/>
      </c>
      <c r="P32" s="58"/>
      <c r="Q32" s="94" t="e">
        <f>IF(M32&lt;&gt;"",IF(N32&lt;&gt;"",M32-#REF!,M32),"")</f>
        <v>#N/A</v>
      </c>
      <c r="R32" s="92"/>
    </row>
    <row r="33" spans="1:18" s="73" customFormat="1" ht="27.6" outlineLevel="1" x14ac:dyDescent="0.3">
      <c r="B33" s="73" t="str">
        <f>'6.1_Personas dati'!$D$25</f>
        <v>IB_AV_555</v>
      </c>
      <c r="C33" s="93"/>
      <c r="D33" s="74" t="str">
        <f t="shared" si="7"/>
        <v>6 Mēneši</v>
      </c>
      <c r="E33" s="75" t="str">
        <f>'[2]1_pielikums'!A44</f>
        <v>Bērniem funkcionēšanas spēju uzturēšana un attīstīšana</v>
      </c>
      <c r="F33" s="74">
        <f>'[2]1_pielikums'!B44</f>
        <v>0</v>
      </c>
      <c r="G33" s="76">
        <f>'[2]1_pielikums'!C44</f>
        <v>0</v>
      </c>
      <c r="H33" s="77" t="e">
        <f>IF(G33="","",VLOOKUP(G33,'6.8_Pakalpojumu_saraksts'!B:D,3,0))</f>
        <v>#N/A</v>
      </c>
      <c r="I33" s="485">
        <f>IF(G33="","",SUM('[2]1_pielikums'!G44:L44)+'6.4_Atbalsta_plāns'!V31)</f>
        <v>0</v>
      </c>
      <c r="J33" s="78" t="e">
        <f>IF(G33="","",VLOOKUP(G33,'6.8_Pakalpojumu_saraksts'!B:E,4,0))</f>
        <v>#N/A</v>
      </c>
      <c r="K33" s="79" t="e">
        <f t="shared" si="5"/>
        <v>#N/A</v>
      </c>
      <c r="L33" s="80" t="e">
        <f>IF(K33="","",'6.4_Atbalsta_plāns'!$M$13)</f>
        <v>#N/A</v>
      </c>
      <c r="M33" s="128" t="e">
        <f>IF(K33="","",'6.4_Atbalsta_plāns'!AC31)</f>
        <v>#N/A</v>
      </c>
      <c r="N33" s="130" t="str">
        <f t="shared" ref="N33:O33" si="18">IF((N52+N68+N84+N100+N116+N132)=0,"",N52+N68+N84+N100+N116+N132)</f>
        <v/>
      </c>
      <c r="O33" s="193" t="str">
        <f t="shared" si="18"/>
        <v/>
      </c>
      <c r="P33" s="58"/>
      <c r="Q33" s="94" t="e">
        <f>IF(M33&lt;&gt;"",IF(N33&lt;&gt;"",M33-#REF!,M33),"")</f>
        <v>#N/A</v>
      </c>
      <c r="R33" s="92"/>
    </row>
    <row r="34" spans="1:18" s="73" customFormat="1" ht="27.6" outlineLevel="1" x14ac:dyDescent="0.3">
      <c r="B34" s="73" t="str">
        <f>'6.1_Personas dati'!$D$25</f>
        <v>IB_AV_555</v>
      </c>
      <c r="C34" s="93"/>
      <c r="D34" s="74" t="str">
        <f t="shared" si="7"/>
        <v>6 Mēneši</v>
      </c>
      <c r="E34" s="75" t="str">
        <f>E33</f>
        <v>Bērniem funkcionēšanas spēju uzturēšana un attīstīšana</v>
      </c>
      <c r="F34" s="74">
        <f>'[2]1_pielikums'!B45</f>
        <v>0</v>
      </c>
      <c r="G34" s="76">
        <f>'[2]1_pielikums'!C45</f>
        <v>0</v>
      </c>
      <c r="H34" s="77" t="e">
        <f>IF(G34="","",VLOOKUP(G34,'6.8_Pakalpojumu_saraksts'!B:D,3,0))</f>
        <v>#N/A</v>
      </c>
      <c r="I34" s="485">
        <f>IF(G34="","",SUM('[2]1_pielikums'!G45:L45)+'6.4_Atbalsta_plāns'!V32)</f>
        <v>0</v>
      </c>
      <c r="J34" s="78" t="e">
        <f>IF(G34="","",VLOOKUP(G34,'6.8_Pakalpojumu_saraksts'!B:E,4,0))</f>
        <v>#N/A</v>
      </c>
      <c r="K34" s="79" t="e">
        <f t="shared" si="5"/>
        <v>#N/A</v>
      </c>
      <c r="L34" s="80" t="e">
        <f>IF(K34="","",'6.4_Atbalsta_plāns'!$M$13)</f>
        <v>#N/A</v>
      </c>
      <c r="M34" s="128" t="e">
        <f>IF(K34="","",'6.4_Atbalsta_plāns'!AC32)</f>
        <v>#N/A</v>
      </c>
      <c r="N34" s="130" t="str">
        <f t="shared" ref="N34:O34" si="19">IF((N53+N69+N85+N101+N117+N133)=0,"",N53+N69+N85+N101+N117+N133)</f>
        <v/>
      </c>
      <c r="O34" s="193" t="str">
        <f t="shared" si="19"/>
        <v/>
      </c>
      <c r="P34" s="58"/>
      <c r="Q34" s="94" t="e">
        <f>IF(M34&lt;&gt;"",IF(N34&lt;&gt;"",M34-#REF!,M34),"")</f>
        <v>#N/A</v>
      </c>
      <c r="R34" s="92"/>
    </row>
    <row r="35" spans="1:18" s="73" customFormat="1" ht="27.6" outlineLevel="1" x14ac:dyDescent="0.3">
      <c r="B35" s="73" t="str">
        <f>'6.1_Personas dati'!$D$25</f>
        <v>IB_AV_555</v>
      </c>
      <c r="C35" s="93"/>
      <c r="D35" s="74" t="str">
        <f t="shared" si="7"/>
        <v>6 Mēneši</v>
      </c>
      <c r="E35" s="75" t="str">
        <f t="shared" ref="E35:E37" si="20">E34</f>
        <v>Bērniem funkcionēšanas spēju uzturēšana un attīstīšana</v>
      </c>
      <c r="F35" s="74">
        <f>'[2]1_pielikums'!B46</f>
        <v>0</v>
      </c>
      <c r="G35" s="76">
        <f>'[2]1_pielikums'!C46</f>
        <v>0</v>
      </c>
      <c r="H35" s="77" t="e">
        <f>IF(G35="","",VLOOKUP(G35,'6.8_Pakalpojumu_saraksts'!B:D,3,0))</f>
        <v>#N/A</v>
      </c>
      <c r="I35" s="485">
        <f>IF(G35="","",SUM('[2]1_pielikums'!G46:L46)+'6.4_Atbalsta_plāns'!V33)</f>
        <v>0</v>
      </c>
      <c r="J35" s="78" t="e">
        <f>IF(G35="","",VLOOKUP(G35,'6.8_Pakalpojumu_saraksts'!B:E,4,0))</f>
        <v>#N/A</v>
      </c>
      <c r="K35" s="79" t="e">
        <f t="shared" si="5"/>
        <v>#N/A</v>
      </c>
      <c r="L35" s="80" t="e">
        <f>IF(K35="","",'6.4_Atbalsta_plāns'!$M$13)</f>
        <v>#N/A</v>
      </c>
      <c r="M35" s="128" t="e">
        <f>IF(K35="","",'6.4_Atbalsta_plāns'!AC33)</f>
        <v>#N/A</v>
      </c>
      <c r="N35" s="130" t="str">
        <f t="shared" ref="N35:O35" si="21">IF((N54+N70+N86+N102+N118+N134)=0,"",N54+N70+N86+N102+N118+N134)</f>
        <v/>
      </c>
      <c r="O35" s="193" t="str">
        <f t="shared" si="21"/>
        <v/>
      </c>
      <c r="P35" s="58"/>
      <c r="Q35" s="94" t="e">
        <f>IF(M35&lt;&gt;"",IF(N35&lt;&gt;"",M35-#REF!,M35),"")</f>
        <v>#N/A</v>
      </c>
      <c r="R35" s="92"/>
    </row>
    <row r="36" spans="1:18" s="73" customFormat="1" ht="27.6" outlineLevel="1" x14ac:dyDescent="0.3">
      <c r="B36" s="73" t="str">
        <f>'6.1_Personas dati'!$D$25</f>
        <v>IB_AV_555</v>
      </c>
      <c r="C36" s="93"/>
      <c r="D36" s="74" t="str">
        <f t="shared" si="7"/>
        <v>6 Mēneši</v>
      </c>
      <c r="E36" s="75" t="str">
        <f t="shared" si="20"/>
        <v>Bērniem funkcionēšanas spēju uzturēšana un attīstīšana</v>
      </c>
      <c r="F36" s="74">
        <f>'[2]1_pielikums'!B47</f>
        <v>0</v>
      </c>
      <c r="G36" s="76">
        <f>'[2]1_pielikums'!C47</f>
        <v>0</v>
      </c>
      <c r="H36" s="77" t="e">
        <f>IF(G36="","",VLOOKUP(G36,'6.8_Pakalpojumu_saraksts'!B:D,3,0))</f>
        <v>#N/A</v>
      </c>
      <c r="I36" s="485">
        <f>IF(G36="","",SUM('[2]1_pielikums'!G47:L47)+'6.4_Atbalsta_plāns'!V34)</f>
        <v>0</v>
      </c>
      <c r="J36" s="78" t="e">
        <f>IF(G36="","",VLOOKUP(G36,'6.8_Pakalpojumu_saraksts'!B:E,4,0))</f>
        <v>#N/A</v>
      </c>
      <c r="K36" s="79" t="e">
        <f t="shared" si="5"/>
        <v>#N/A</v>
      </c>
      <c r="L36" s="80" t="e">
        <f>IF(K36="","",'6.4_Atbalsta_plāns'!$M$13)</f>
        <v>#N/A</v>
      </c>
      <c r="M36" s="128" t="e">
        <f>IF(K36="","",'6.4_Atbalsta_plāns'!AC34)</f>
        <v>#N/A</v>
      </c>
      <c r="N36" s="130" t="str">
        <f t="shared" ref="N36:O36" si="22">IF((N55+N71+N87+N103+N119+N135)=0,"",N55+N71+N87+N103+N119+N135)</f>
        <v/>
      </c>
      <c r="O36" s="193" t="str">
        <f t="shared" si="22"/>
        <v/>
      </c>
      <c r="P36" s="58"/>
      <c r="Q36" s="94" t="e">
        <f>IF(M36&lt;&gt;"",IF(N36&lt;&gt;"",M36-#REF!,M36),"")</f>
        <v>#N/A</v>
      </c>
      <c r="R36" s="92"/>
    </row>
    <row r="37" spans="1:18" s="73" customFormat="1" ht="28.2" outlineLevel="1" thickBot="1" x14ac:dyDescent="0.35">
      <c r="B37" s="73" t="str">
        <f>'6.1_Personas dati'!$D$25</f>
        <v>IB_AV_555</v>
      </c>
      <c r="C37" s="224"/>
      <c r="D37" s="225" t="str">
        <f t="shared" si="7"/>
        <v>6 Mēneši</v>
      </c>
      <c r="E37" s="226" t="str">
        <f t="shared" si="20"/>
        <v>Bērniem funkcionēšanas spēju uzturēšana un attīstīšana</v>
      </c>
      <c r="F37" s="225">
        <f>'[2]1_pielikums'!B48</f>
        <v>0</v>
      </c>
      <c r="G37" s="227">
        <f>'[2]1_pielikums'!C48</f>
        <v>0</v>
      </c>
      <c r="H37" s="228" t="e">
        <f>IF(G37="","",VLOOKUP(G37,'6.8_Pakalpojumu_saraksts'!B:D,3,0))</f>
        <v>#N/A</v>
      </c>
      <c r="I37" s="229">
        <f>IF(G37="","",SUM('[2]1_pielikums'!G48:L48)+'6.4_Atbalsta_plāns'!V35)</f>
        <v>0</v>
      </c>
      <c r="J37" s="230" t="e">
        <f>IF(G37="","",VLOOKUP(G37,'6.8_Pakalpojumu_saraksts'!B:E,4,0))</f>
        <v>#N/A</v>
      </c>
      <c r="K37" s="231" t="e">
        <f t="shared" si="5"/>
        <v>#N/A</v>
      </c>
      <c r="L37" s="232" t="e">
        <f>IF(K37="","",'6.4_Atbalsta_plāns'!$M$13)</f>
        <v>#N/A</v>
      </c>
      <c r="M37" s="233" t="e">
        <f>IF(K37="","",'6.4_Atbalsta_plāns'!AC35)</f>
        <v>#N/A</v>
      </c>
      <c r="N37" s="234" t="str">
        <f t="shared" ref="N37:O37" si="23">IF((N56+N72+N88+N104+N120+N136)=0,"",N56+N72+N88+N104+N120+N136)</f>
        <v/>
      </c>
      <c r="O37" s="235" t="str">
        <f t="shared" si="23"/>
        <v/>
      </c>
      <c r="P37" s="236"/>
      <c r="Q37" s="237" t="e">
        <f>IF(M37&lt;&gt;"",IF(N37&lt;&gt;"",M37-#REF!,M37),"")</f>
        <v>#N/A</v>
      </c>
      <c r="R37" s="92"/>
    </row>
    <row r="38" spans="1:18" s="30" customFormat="1" ht="111" thickBot="1" x14ac:dyDescent="0.35">
      <c r="A38" s="256" t="s">
        <v>286</v>
      </c>
      <c r="B38" s="48" t="s">
        <v>275</v>
      </c>
      <c r="C38" s="257" t="s">
        <v>247</v>
      </c>
      <c r="D38" s="257" t="s">
        <v>248</v>
      </c>
      <c r="E38" s="258" t="s">
        <v>244</v>
      </c>
      <c r="F38" s="49" t="s">
        <v>249</v>
      </c>
      <c r="G38" s="257" t="s">
        <v>250</v>
      </c>
      <c r="H38" s="259" t="s">
        <v>251</v>
      </c>
      <c r="I38" s="258" t="s">
        <v>252</v>
      </c>
      <c r="J38" s="258" t="s">
        <v>253</v>
      </c>
      <c r="K38" s="258" t="s">
        <v>254</v>
      </c>
      <c r="L38" s="258" t="s">
        <v>261</v>
      </c>
      <c r="M38" s="260" t="s">
        <v>255</v>
      </c>
      <c r="N38" s="261" t="s">
        <v>256</v>
      </c>
      <c r="O38" s="262" t="s">
        <v>257</v>
      </c>
      <c r="P38" s="258" t="s">
        <v>262</v>
      </c>
      <c r="Q38" s="263" t="s">
        <v>263</v>
      </c>
    </row>
    <row r="39" spans="1:18" s="30" customFormat="1" ht="14.4" thickBot="1" x14ac:dyDescent="0.35">
      <c r="A39" s="264">
        <v>101</v>
      </c>
      <c r="B39" s="253">
        <v>102</v>
      </c>
      <c r="C39" s="253">
        <v>103</v>
      </c>
      <c r="D39" s="253">
        <v>104</v>
      </c>
      <c r="E39" s="253">
        <v>105</v>
      </c>
      <c r="F39" s="253">
        <v>106</v>
      </c>
      <c r="G39" s="253">
        <v>107</v>
      </c>
      <c r="H39" s="253">
        <v>108</v>
      </c>
      <c r="I39" s="253">
        <v>109</v>
      </c>
      <c r="J39" s="253">
        <v>110</v>
      </c>
      <c r="K39" s="253">
        <v>111</v>
      </c>
      <c r="L39" s="253">
        <v>112</v>
      </c>
      <c r="M39" s="253">
        <v>113</v>
      </c>
      <c r="N39" s="253">
        <v>114</v>
      </c>
      <c r="O39" s="253">
        <v>115</v>
      </c>
      <c r="P39" s="253">
        <v>116</v>
      </c>
      <c r="Q39" s="265">
        <v>117</v>
      </c>
    </row>
    <row r="40" spans="1:18" s="92" customFormat="1" ht="34.200000000000003" customHeight="1" x14ac:dyDescent="0.25">
      <c r="B40" s="191"/>
      <c r="C40" s="238" t="s">
        <v>258</v>
      </c>
      <c r="D40" s="239" t="s">
        <v>258</v>
      </c>
      <c r="E40" s="240" t="s">
        <v>267</v>
      </c>
      <c r="F40" s="240" t="s">
        <v>267</v>
      </c>
      <c r="G40" s="240" t="s">
        <v>267</v>
      </c>
      <c r="H40" s="240" t="s">
        <v>267</v>
      </c>
      <c r="I40" s="240" t="s">
        <v>267</v>
      </c>
      <c r="J40" s="240" t="s">
        <v>267</v>
      </c>
      <c r="K40" s="240" t="s">
        <v>267</v>
      </c>
      <c r="L40" s="240" t="s">
        <v>267</v>
      </c>
      <c r="M40" s="241" t="s">
        <v>267</v>
      </c>
      <c r="N40" s="242" t="s">
        <v>287</v>
      </c>
      <c r="O40" s="242" t="s">
        <v>287</v>
      </c>
      <c r="P40" s="243" t="s">
        <v>259</v>
      </c>
      <c r="Q40" s="244" t="s">
        <v>259</v>
      </c>
    </row>
    <row r="41" spans="1:18" ht="15.6" x14ac:dyDescent="0.25">
      <c r="B41" s="191" t="str">
        <f>'6.1_Personas dati'!$D$25</f>
        <v>IB_AV_555</v>
      </c>
      <c r="C41" s="85">
        <v>2018</v>
      </c>
      <c r="D41" s="136">
        <v>10</v>
      </c>
      <c r="E41" s="86" t="s">
        <v>260</v>
      </c>
      <c r="F41" s="87"/>
      <c r="G41" s="86"/>
      <c r="H41" s="86"/>
      <c r="I41" s="86"/>
      <c r="J41" s="86"/>
      <c r="K41" s="86"/>
      <c r="L41" s="88">
        <f>'6.4_Atbalsta_plāns'!$M$13</f>
        <v>0</v>
      </c>
      <c r="M41" s="110">
        <f t="shared" ref="M41:Q41" si="24">SUM(M42:M56)</f>
        <v>0</v>
      </c>
      <c r="N41" s="131">
        <f>SUM(N42:N56)</f>
        <v>0</v>
      </c>
      <c r="O41" s="132">
        <f t="shared" si="24"/>
        <v>0</v>
      </c>
      <c r="P41" s="90">
        <f t="shared" si="24"/>
        <v>0</v>
      </c>
      <c r="Q41" s="112" t="e">
        <f t="shared" si="24"/>
        <v>#N/A</v>
      </c>
    </row>
    <row r="42" spans="1:18" ht="15.6" outlineLevel="1" x14ac:dyDescent="0.25">
      <c r="A42" s="31" t="str">
        <f>CONCATENATE(B42,F42,C42,D42)</f>
        <v>IB_AV_555201810</v>
      </c>
      <c r="B42" s="191" t="str">
        <f>'6.1_Personas dati'!$D$25</f>
        <v>IB_AV_555</v>
      </c>
      <c r="C42" s="67">
        <f>C41</f>
        <v>2018</v>
      </c>
      <c r="D42" s="137">
        <f>D41</f>
        <v>10</v>
      </c>
      <c r="E42" s="68" t="str">
        <f>'[2]1_pielikums'!A34</f>
        <v>Ģimenes atbalsta spēju stiprināšana</v>
      </c>
      <c r="F42" s="67" t="str">
        <f>IF('[2]1_pielikums'!B34="","",'[2]1_pielikums'!B34)</f>
        <v/>
      </c>
      <c r="G42" s="436" t="str">
        <f>IF('[2]1_pielikums'!C34="","",'[2]1_pielikums'!C34)</f>
        <v/>
      </c>
      <c r="H42" s="67" t="str">
        <f>IF('[2]1_pielikums'!D34="","",'[2]1_pielikums'!D34)</f>
        <v/>
      </c>
      <c r="I42" s="67" t="str">
        <f>IF('[2]1_pielikums'!G34="","",'6.7_Līguma_piel_3'!U146)</f>
        <v/>
      </c>
      <c r="J42" s="69" t="str">
        <f>IF(I42="","",VLOOKUP(G42,'6.8_Pakalpojumu_saraksts'!B:E,4,0))</f>
        <v/>
      </c>
      <c r="K42" s="70" t="str">
        <f>IF(I42="","",I42*J42)</f>
        <v/>
      </c>
      <c r="L42" s="71" t="str">
        <f>IF(K42="","",'6.4_Atbalsta_plāns'!$M$13)</f>
        <v/>
      </c>
      <c r="M42" s="129" t="str">
        <f t="shared" ref="M42:M56" si="25">IF(K42="","",K42*L42)</f>
        <v/>
      </c>
      <c r="N42" s="133">
        <f>IF($I$23="",0,_xlfn.IFNA(VLOOKUP(A42,[5]Sheet1!$A:$I,9,0),0))</f>
        <v>0</v>
      </c>
      <c r="O42" s="192">
        <f>IF($I$23="",0,_xlfn.IFNA(VLOOKUP(A42,[5]Sheet1!$A:NI,13,0),0))</f>
        <v>0</v>
      </c>
      <c r="P42" s="72">
        <f>IF(O42=0,0,IF(M42=0,0-O42,M42-O42))</f>
        <v>0</v>
      </c>
      <c r="Q42" s="113" t="e">
        <f t="shared" ref="Q42:Q56" si="26">IF(M23&gt;0,IF(O42=0,M23,M23-O42),0)</f>
        <v>#N/A</v>
      </c>
    </row>
    <row r="43" spans="1:18" ht="15.6" outlineLevel="1" x14ac:dyDescent="0.25">
      <c r="A43" s="31" t="str">
        <f t="shared" ref="A43:A106" si="27">CONCATENATE(B43,F43,C43,D43)</f>
        <v>IB_AV_555201810</v>
      </c>
      <c r="B43" s="191" t="str">
        <f>'6.1_Personas dati'!$D$25</f>
        <v>IB_AV_555</v>
      </c>
      <c r="C43" s="67">
        <f>C42</f>
        <v>2018</v>
      </c>
      <c r="D43" s="137">
        <f>D42</f>
        <v>10</v>
      </c>
      <c r="E43" s="68" t="str">
        <f>E42</f>
        <v>Ģimenes atbalsta spēju stiprināšana</v>
      </c>
      <c r="F43" s="67" t="str">
        <f>IF('[2]1_pielikums'!B35="","",'[2]1_pielikums'!B35)</f>
        <v/>
      </c>
      <c r="G43" s="436" t="str">
        <f>IF('[2]1_pielikums'!C35="","",'[2]1_pielikums'!C35)</f>
        <v/>
      </c>
      <c r="H43" s="67" t="str">
        <f>IF('[2]1_pielikums'!D35="","",'[2]1_pielikums'!D35)</f>
        <v/>
      </c>
      <c r="I43" s="67" t="str">
        <f>IF('[2]1_pielikums'!G35="","",'6.7_Līguma_piel_3'!U147)</f>
        <v/>
      </c>
      <c r="J43" s="69" t="str">
        <f>IF(I43="","",VLOOKUP(G43,'6.8_Pakalpojumu_saraksts'!B:E,4,0))</f>
        <v/>
      </c>
      <c r="K43" s="70" t="str">
        <f t="shared" ref="K43:K56" si="28">IF(I43="","",I43*J43)</f>
        <v/>
      </c>
      <c r="L43" s="71" t="str">
        <f>IF(K43="","",'6.4_Atbalsta_plāns'!$M$13)</f>
        <v/>
      </c>
      <c r="M43" s="129" t="str">
        <f t="shared" si="25"/>
        <v/>
      </c>
      <c r="N43" s="133">
        <f>IF($I$24="",0,_xlfn.IFNA(VLOOKUP(A43,[5]Sheet1!$A:$I,9,0),0))</f>
        <v>0</v>
      </c>
      <c r="O43" s="192">
        <f>IF($I$24="",0,_xlfn.IFNA(VLOOKUP(A43,[5]Sheet1!$A:NI,13,0),0))</f>
        <v>0</v>
      </c>
      <c r="P43" s="72">
        <f t="shared" ref="P43:P56" si="29">IF(O43=0,0,IF(M43=0,0-O43,M43-O43))</f>
        <v>0</v>
      </c>
      <c r="Q43" s="113" t="e">
        <f t="shared" si="26"/>
        <v>#N/A</v>
      </c>
    </row>
    <row r="44" spans="1:18" ht="15.6" outlineLevel="1" x14ac:dyDescent="0.25">
      <c r="A44" s="31" t="str">
        <f t="shared" si="27"/>
        <v>IB_AV_555201810</v>
      </c>
      <c r="B44" s="191" t="str">
        <f>'6.1_Personas dati'!$D$25</f>
        <v>IB_AV_555</v>
      </c>
      <c r="C44" s="67">
        <f t="shared" ref="C44:C56" si="30">C43</f>
        <v>2018</v>
      </c>
      <c r="D44" s="137">
        <f t="shared" ref="D44:D56" si="31">D43</f>
        <v>10</v>
      </c>
      <c r="E44" s="68" t="str">
        <f t="shared" ref="E44:E46" si="32">E43</f>
        <v>Ģimenes atbalsta spēju stiprināšana</v>
      </c>
      <c r="F44" s="67" t="str">
        <f>IF('[2]1_pielikums'!B36="","",'[2]1_pielikums'!B36)</f>
        <v/>
      </c>
      <c r="G44" s="436" t="str">
        <f>IF('[2]1_pielikums'!C36="","",'[2]1_pielikums'!C36)</f>
        <v/>
      </c>
      <c r="H44" s="67" t="str">
        <f>IF('[2]1_pielikums'!D36="","",'[2]1_pielikums'!D36)</f>
        <v/>
      </c>
      <c r="I44" s="67" t="str">
        <f>IF('[2]1_pielikums'!G36="","",'6.7_Līguma_piel_3'!U148)</f>
        <v/>
      </c>
      <c r="J44" s="69" t="str">
        <f>IF(I44="","",VLOOKUP(G44,'6.8_Pakalpojumu_saraksts'!B:E,4,0))</f>
        <v/>
      </c>
      <c r="K44" s="70" t="str">
        <f t="shared" si="28"/>
        <v/>
      </c>
      <c r="L44" s="71" t="str">
        <f>IF(K44="","",'6.4_Atbalsta_plāns'!$M$13)</f>
        <v/>
      </c>
      <c r="M44" s="129" t="str">
        <f t="shared" si="25"/>
        <v/>
      </c>
      <c r="N44" s="133">
        <f>IF($I$25="",0,_xlfn.IFNA(VLOOKUP(A44,[5]Sheet1!$A:$I,9,0),0))</f>
        <v>0</v>
      </c>
      <c r="O44" s="192">
        <f>IF($I$25="",0,_xlfn.IFNA(VLOOKUP(A44,[5]Sheet1!$A:NI,13,0),0))</f>
        <v>0</v>
      </c>
      <c r="P44" s="72">
        <f t="shared" si="29"/>
        <v>0</v>
      </c>
      <c r="Q44" s="113" t="e">
        <f t="shared" si="26"/>
        <v>#N/A</v>
      </c>
    </row>
    <row r="45" spans="1:18" ht="15.6" outlineLevel="1" x14ac:dyDescent="0.25">
      <c r="A45" s="31" t="str">
        <f t="shared" si="27"/>
        <v>IB_AV_555201810</v>
      </c>
      <c r="B45" s="191" t="str">
        <f>'6.1_Personas dati'!$D$25</f>
        <v>IB_AV_555</v>
      </c>
      <c r="C45" s="67">
        <f t="shared" si="30"/>
        <v>2018</v>
      </c>
      <c r="D45" s="137">
        <f t="shared" si="31"/>
        <v>10</v>
      </c>
      <c r="E45" s="68" t="str">
        <f t="shared" si="32"/>
        <v>Ģimenes atbalsta spēju stiprināšana</v>
      </c>
      <c r="F45" s="67" t="str">
        <f>IF('[2]1_pielikums'!B37="","",'[2]1_pielikums'!B37)</f>
        <v/>
      </c>
      <c r="G45" s="436" t="str">
        <f>IF('[2]1_pielikums'!C37="","",'[2]1_pielikums'!C37)</f>
        <v/>
      </c>
      <c r="H45" s="67" t="str">
        <f>IF('[2]1_pielikums'!D37="","",'[2]1_pielikums'!D37)</f>
        <v/>
      </c>
      <c r="I45" s="67" t="str">
        <f>IF('[2]1_pielikums'!G37="","",'6.7_Līguma_piel_3'!U149)</f>
        <v/>
      </c>
      <c r="J45" s="69" t="str">
        <f>IF(I45="","",VLOOKUP(G45,'6.8_Pakalpojumu_saraksts'!B:E,4,0))</f>
        <v/>
      </c>
      <c r="K45" s="70" t="str">
        <f t="shared" si="28"/>
        <v/>
      </c>
      <c r="L45" s="71" t="str">
        <f>IF(K45="","",'6.4_Atbalsta_plāns'!$M$13)</f>
        <v/>
      </c>
      <c r="M45" s="129" t="str">
        <f t="shared" si="25"/>
        <v/>
      </c>
      <c r="N45" s="133">
        <f>IF($I$26="",0,_xlfn.IFNA(VLOOKUP(A45,[5]Sheet1!$A:$I,9,0),0))</f>
        <v>0</v>
      </c>
      <c r="O45" s="192">
        <f>IF($I$26="",0,_xlfn.IFNA(VLOOKUP(A45,[5]Sheet1!$A:NI,13,0),0))</f>
        <v>0</v>
      </c>
      <c r="P45" s="72">
        <f t="shared" si="29"/>
        <v>0</v>
      </c>
      <c r="Q45" s="113" t="e">
        <f t="shared" si="26"/>
        <v>#N/A</v>
      </c>
    </row>
    <row r="46" spans="1:18" ht="15.6" outlineLevel="1" x14ac:dyDescent="0.25">
      <c r="A46" s="31" t="str">
        <f t="shared" si="27"/>
        <v>IB_AV_555201810</v>
      </c>
      <c r="B46" s="191" t="str">
        <f>'6.1_Personas dati'!$D$25</f>
        <v>IB_AV_555</v>
      </c>
      <c r="C46" s="67">
        <f t="shared" si="30"/>
        <v>2018</v>
      </c>
      <c r="D46" s="137">
        <f t="shared" si="31"/>
        <v>10</v>
      </c>
      <c r="E46" s="68" t="str">
        <f t="shared" si="32"/>
        <v>Ģimenes atbalsta spēju stiprināšana</v>
      </c>
      <c r="F46" s="67" t="str">
        <f>IF('[2]1_pielikums'!B38="","",'[2]1_pielikums'!B38)</f>
        <v/>
      </c>
      <c r="G46" s="436" t="str">
        <f>IF('[2]1_pielikums'!C38="","",'[2]1_pielikums'!C38)</f>
        <v/>
      </c>
      <c r="H46" s="67" t="str">
        <f>IF('[2]1_pielikums'!D38="","",'[2]1_pielikums'!D38)</f>
        <v/>
      </c>
      <c r="I46" s="67" t="str">
        <f>IF('[2]1_pielikums'!G38="","",'6.7_Līguma_piel_3'!U150)</f>
        <v/>
      </c>
      <c r="J46" s="69" t="str">
        <f>IF(I46="","",VLOOKUP(G46,'6.8_Pakalpojumu_saraksts'!B:E,4,0))</f>
        <v/>
      </c>
      <c r="K46" s="70" t="str">
        <f t="shared" si="28"/>
        <v/>
      </c>
      <c r="L46" s="71" t="str">
        <f>IF(K46="","",'6.4_Atbalsta_plāns'!$M$13)</f>
        <v/>
      </c>
      <c r="M46" s="129" t="str">
        <f t="shared" si="25"/>
        <v/>
      </c>
      <c r="N46" s="133">
        <f>IF($I$27="",0,_xlfn.IFNA(VLOOKUP(A46,[5]Sheet1!$A:$I,9,0),0))</f>
        <v>0</v>
      </c>
      <c r="O46" s="192">
        <f>IF($I$27="",0,_xlfn.IFNA(VLOOKUP(A46,[5]Sheet1!$A:NI,13,0),0))</f>
        <v>0</v>
      </c>
      <c r="P46" s="72">
        <f t="shared" si="29"/>
        <v>0</v>
      </c>
      <c r="Q46" s="113" t="e">
        <f t="shared" si="26"/>
        <v>#N/A</v>
      </c>
    </row>
    <row r="47" spans="1:18" ht="27.6" outlineLevel="1" x14ac:dyDescent="0.25">
      <c r="A47" s="31" t="str">
        <f t="shared" si="27"/>
        <v>IB_AV_555201810</v>
      </c>
      <c r="B47" s="191" t="str">
        <f>'6.1_Personas dati'!$D$25</f>
        <v>IB_AV_555</v>
      </c>
      <c r="C47" s="67">
        <f t="shared" si="30"/>
        <v>2018</v>
      </c>
      <c r="D47" s="137">
        <f t="shared" si="31"/>
        <v>10</v>
      </c>
      <c r="E47" s="68" t="str">
        <f>'[2]1_pielikums'!A39</f>
        <v>SBS pakalpojumi bērniem zaudētās funkcijas kompensēšanai</v>
      </c>
      <c r="F47" s="67" t="str">
        <f>IF('[2]1_pielikums'!B39="","",'[2]1_pielikums'!B39)</f>
        <v/>
      </c>
      <c r="G47" s="436" t="str">
        <f>IF('[2]1_pielikums'!C39="","",'[2]1_pielikums'!C39)</f>
        <v/>
      </c>
      <c r="H47" s="67" t="str">
        <f>IF('[2]1_pielikums'!D39="","",'[2]1_pielikums'!D39)</f>
        <v/>
      </c>
      <c r="I47" s="67" t="str">
        <f>IF('[2]1_pielikums'!G39="","",'6.7_Līguma_piel_3'!U151)</f>
        <v/>
      </c>
      <c r="J47" s="69" t="str">
        <f>IF(I47="","",VLOOKUP(G47,'6.8_Pakalpojumu_saraksts'!B:E,4,0))</f>
        <v/>
      </c>
      <c r="K47" s="70" t="str">
        <f t="shared" si="28"/>
        <v/>
      </c>
      <c r="L47" s="71" t="str">
        <f>IF(K47="","",'6.4_Atbalsta_plāns'!$M$13)</f>
        <v/>
      </c>
      <c r="M47" s="129" t="str">
        <f t="shared" si="25"/>
        <v/>
      </c>
      <c r="N47" s="133">
        <f>IF($I$28="",0,_xlfn.IFNA(VLOOKUP(A47,[5]Sheet1!$A:$I,9,0),0))</f>
        <v>0</v>
      </c>
      <c r="O47" s="192">
        <f>IF($I$28="",0,_xlfn.IFNA(VLOOKUP(A47,[5]Sheet1!$A:NI,13,0),0))</f>
        <v>0</v>
      </c>
      <c r="P47" s="72">
        <f t="shared" si="29"/>
        <v>0</v>
      </c>
      <c r="Q47" s="113" t="e">
        <f t="shared" si="26"/>
        <v>#N/A</v>
      </c>
    </row>
    <row r="48" spans="1:18" ht="27.6" outlineLevel="1" x14ac:dyDescent="0.25">
      <c r="A48" s="31" t="str">
        <f t="shared" si="27"/>
        <v>IB_AV_555201810</v>
      </c>
      <c r="B48" s="191" t="str">
        <f>'6.1_Personas dati'!$D$25</f>
        <v>IB_AV_555</v>
      </c>
      <c r="C48" s="67">
        <f t="shared" si="30"/>
        <v>2018</v>
      </c>
      <c r="D48" s="137">
        <f t="shared" si="31"/>
        <v>10</v>
      </c>
      <c r="E48" s="68" t="str">
        <f>E47</f>
        <v>SBS pakalpojumi bērniem zaudētās funkcijas kompensēšanai</v>
      </c>
      <c r="F48" s="67" t="str">
        <f>IF('[2]1_pielikums'!B40="","",'[2]1_pielikums'!B40)</f>
        <v/>
      </c>
      <c r="G48" s="436" t="str">
        <f>IF('[2]1_pielikums'!C40="","",'[2]1_pielikums'!C40)</f>
        <v/>
      </c>
      <c r="H48" s="67" t="str">
        <f>IF('[2]1_pielikums'!D40="","",'[2]1_pielikums'!D40)</f>
        <v/>
      </c>
      <c r="I48" s="67" t="str">
        <f>IF('[2]1_pielikums'!G40="","",'6.7_Līguma_piel_3'!U152)</f>
        <v/>
      </c>
      <c r="J48" s="69" t="str">
        <f>IF(I48="","",VLOOKUP(G48,'6.8_Pakalpojumu_saraksts'!B:E,4,0))</f>
        <v/>
      </c>
      <c r="K48" s="70" t="str">
        <f t="shared" si="28"/>
        <v/>
      </c>
      <c r="L48" s="71" t="str">
        <f>IF(K48="","",'6.4_Atbalsta_plāns'!$M$13)</f>
        <v/>
      </c>
      <c r="M48" s="129" t="str">
        <f t="shared" si="25"/>
        <v/>
      </c>
      <c r="N48" s="133">
        <f>IF($I$29="",0,_xlfn.IFNA(VLOOKUP(A48,[5]Sheet1!$A:$I,9,0),0))</f>
        <v>0</v>
      </c>
      <c r="O48" s="192">
        <f>IF($I$29="",0,_xlfn.IFNA(VLOOKUP(A48,[5]Sheet1!$A:NI,13,0),0))</f>
        <v>0</v>
      </c>
      <c r="P48" s="72">
        <f t="shared" si="29"/>
        <v>0</v>
      </c>
      <c r="Q48" s="113" t="e">
        <f t="shared" si="26"/>
        <v>#N/A</v>
      </c>
    </row>
    <row r="49" spans="1:17" ht="27.6" outlineLevel="1" x14ac:dyDescent="0.25">
      <c r="A49" s="31" t="str">
        <f t="shared" si="27"/>
        <v>IB_AV_555201810</v>
      </c>
      <c r="B49" s="191" t="str">
        <f>'6.1_Personas dati'!$D$25</f>
        <v>IB_AV_555</v>
      </c>
      <c r="C49" s="67">
        <f t="shared" si="30"/>
        <v>2018</v>
      </c>
      <c r="D49" s="137">
        <f t="shared" si="31"/>
        <v>10</v>
      </c>
      <c r="E49" s="68" t="str">
        <f t="shared" ref="E49:E51" si="33">E48</f>
        <v>SBS pakalpojumi bērniem zaudētās funkcijas kompensēšanai</v>
      </c>
      <c r="F49" s="67" t="str">
        <f>IF('[2]1_pielikums'!B41="","",'[2]1_pielikums'!B41)</f>
        <v/>
      </c>
      <c r="G49" s="436" t="str">
        <f>IF('[2]1_pielikums'!C41="","",'[2]1_pielikums'!C41)</f>
        <v/>
      </c>
      <c r="H49" s="67" t="str">
        <f>IF('[2]1_pielikums'!D41="","",'[2]1_pielikums'!D41)</f>
        <v/>
      </c>
      <c r="I49" s="67" t="str">
        <f>IF('[2]1_pielikums'!G41="","",'6.7_Līguma_piel_3'!U153)</f>
        <v/>
      </c>
      <c r="J49" s="69" t="str">
        <f>IF(I49="","",VLOOKUP(G49,'6.8_Pakalpojumu_saraksts'!B:E,4,0))</f>
        <v/>
      </c>
      <c r="K49" s="70" t="str">
        <f t="shared" si="28"/>
        <v/>
      </c>
      <c r="L49" s="71" t="str">
        <f>IF(K49="","",'6.4_Atbalsta_plāns'!$M$13)</f>
        <v/>
      </c>
      <c r="M49" s="129" t="str">
        <f t="shared" si="25"/>
        <v/>
      </c>
      <c r="N49" s="133">
        <f>IF($I$30="",0,_xlfn.IFNA(VLOOKUP(A49,[5]Sheet1!$A:$I,9,0),0))</f>
        <v>0</v>
      </c>
      <c r="O49" s="192">
        <f>IF($I$30="",0,_xlfn.IFNA(VLOOKUP(A49,[5]Sheet1!$A:NI,13,0),0))</f>
        <v>0</v>
      </c>
      <c r="P49" s="72">
        <f t="shared" si="29"/>
        <v>0</v>
      </c>
      <c r="Q49" s="113" t="e">
        <f t="shared" si="26"/>
        <v>#N/A</v>
      </c>
    </row>
    <row r="50" spans="1:17" ht="27.6" outlineLevel="1" x14ac:dyDescent="0.25">
      <c r="A50" s="31" t="str">
        <f t="shared" si="27"/>
        <v>IB_AV_555201810</v>
      </c>
      <c r="B50" s="191" t="str">
        <f>'6.1_Personas dati'!$D$25</f>
        <v>IB_AV_555</v>
      </c>
      <c r="C50" s="67">
        <f t="shared" si="30"/>
        <v>2018</v>
      </c>
      <c r="D50" s="137">
        <f t="shared" si="31"/>
        <v>10</v>
      </c>
      <c r="E50" s="68" t="str">
        <f t="shared" si="33"/>
        <v>SBS pakalpojumi bērniem zaudētās funkcijas kompensēšanai</v>
      </c>
      <c r="F50" s="67" t="str">
        <f>IF('[2]1_pielikums'!B42="","",'[2]1_pielikums'!B42)</f>
        <v/>
      </c>
      <c r="G50" s="436" t="str">
        <f>IF('[2]1_pielikums'!C42="","",'[2]1_pielikums'!C42)</f>
        <v/>
      </c>
      <c r="H50" s="67" t="str">
        <f>IF('[2]1_pielikums'!D42="","",'[2]1_pielikums'!D42)</f>
        <v/>
      </c>
      <c r="I50" s="67" t="str">
        <f>IF('[2]1_pielikums'!G42="","",'6.7_Līguma_piel_3'!U154)</f>
        <v/>
      </c>
      <c r="J50" s="69" t="str">
        <f>IF(I50="","",VLOOKUP(G50,'6.8_Pakalpojumu_saraksts'!B:E,4,0))</f>
        <v/>
      </c>
      <c r="K50" s="70" t="str">
        <f t="shared" si="28"/>
        <v/>
      </c>
      <c r="L50" s="71" t="str">
        <f>IF(K50="","",'6.4_Atbalsta_plāns'!$M$13)</f>
        <v/>
      </c>
      <c r="M50" s="129" t="str">
        <f t="shared" si="25"/>
        <v/>
      </c>
      <c r="N50" s="133">
        <f>IF($I$31="",0,_xlfn.IFNA(VLOOKUP(A50,[5]Sheet1!$A:$I,9,0),0))</f>
        <v>0</v>
      </c>
      <c r="O50" s="192">
        <f>IF($I$31="",0,_xlfn.IFNA(VLOOKUP(A50,[5]Sheet1!$A:NI,13,0),0))</f>
        <v>0</v>
      </c>
      <c r="P50" s="72">
        <f t="shared" si="29"/>
        <v>0</v>
      </c>
      <c r="Q50" s="113" t="e">
        <f t="shared" si="26"/>
        <v>#N/A</v>
      </c>
    </row>
    <row r="51" spans="1:17" ht="27.6" outlineLevel="1" x14ac:dyDescent="0.25">
      <c r="A51" s="31" t="str">
        <f t="shared" si="27"/>
        <v>IB_AV_555201810</v>
      </c>
      <c r="B51" s="191" t="str">
        <f>'6.1_Personas dati'!$D$25</f>
        <v>IB_AV_555</v>
      </c>
      <c r="C51" s="67">
        <f t="shared" si="30"/>
        <v>2018</v>
      </c>
      <c r="D51" s="137">
        <f t="shared" si="31"/>
        <v>10</v>
      </c>
      <c r="E51" s="68" t="str">
        <f t="shared" si="33"/>
        <v>SBS pakalpojumi bērniem zaudētās funkcijas kompensēšanai</v>
      </c>
      <c r="F51" s="67" t="str">
        <f>IF('[2]1_pielikums'!B43="","",'[2]1_pielikums'!B43)</f>
        <v/>
      </c>
      <c r="G51" s="436" t="str">
        <f>IF('[2]1_pielikums'!C43="","",'[2]1_pielikums'!C43)</f>
        <v/>
      </c>
      <c r="H51" s="67" t="str">
        <f>IF('[2]1_pielikums'!D43="","",'[2]1_pielikums'!D43)</f>
        <v/>
      </c>
      <c r="I51" s="67" t="str">
        <f>IF('[2]1_pielikums'!G43="","",'6.7_Līguma_piel_3'!U155)</f>
        <v/>
      </c>
      <c r="J51" s="69" t="str">
        <f>IF(I51="","",VLOOKUP(G51,'6.8_Pakalpojumu_saraksts'!B:E,4,0))</f>
        <v/>
      </c>
      <c r="K51" s="70" t="str">
        <f t="shared" si="28"/>
        <v/>
      </c>
      <c r="L51" s="71" t="str">
        <f>IF(K51="","",'6.4_Atbalsta_plāns'!$M$13)</f>
        <v/>
      </c>
      <c r="M51" s="129" t="str">
        <f t="shared" si="25"/>
        <v/>
      </c>
      <c r="N51" s="133">
        <f>IF($I$32="",0,_xlfn.IFNA(VLOOKUP(A51,[5]Sheet1!$A:$I,9,0),0))</f>
        <v>0</v>
      </c>
      <c r="O51" s="192">
        <f>IF($I$32="",0,_xlfn.IFNA(VLOOKUP(A51,[5]Sheet1!$A:NI,13,0),0))</f>
        <v>0</v>
      </c>
      <c r="P51" s="72">
        <f t="shared" si="29"/>
        <v>0</v>
      </c>
      <c r="Q51" s="113" t="e">
        <f t="shared" si="26"/>
        <v>#N/A</v>
      </c>
    </row>
    <row r="52" spans="1:17" ht="27.6" outlineLevel="1" x14ac:dyDescent="0.25">
      <c r="A52" s="31" t="str">
        <f t="shared" si="27"/>
        <v>IB_AV_555201810</v>
      </c>
      <c r="B52" s="191" t="str">
        <f>'6.1_Personas dati'!$D$25</f>
        <v>IB_AV_555</v>
      </c>
      <c r="C52" s="67">
        <f t="shared" si="30"/>
        <v>2018</v>
      </c>
      <c r="D52" s="137">
        <f t="shared" si="31"/>
        <v>10</v>
      </c>
      <c r="E52" s="68" t="str">
        <f>'[2]1_pielikums'!A44</f>
        <v>Bērniem funkcionēšanas spēju uzturēšana un attīstīšana</v>
      </c>
      <c r="F52" s="67" t="str">
        <f>IF('[2]1_pielikums'!B44="","",'[2]1_pielikums'!B44)</f>
        <v/>
      </c>
      <c r="G52" s="436" t="str">
        <f>IF('[2]1_pielikums'!C44="","",'[2]1_pielikums'!C44)</f>
        <v/>
      </c>
      <c r="H52" s="67" t="str">
        <f>IF('[2]1_pielikums'!D44="","",'[2]1_pielikums'!D44)</f>
        <v/>
      </c>
      <c r="I52" s="67" t="str">
        <f>IF('[2]1_pielikums'!G44="","",'6.7_Līguma_piel_3'!U156)</f>
        <v/>
      </c>
      <c r="J52" s="69" t="str">
        <f>IF(I52="","",VLOOKUP(G52,'6.8_Pakalpojumu_saraksts'!B:E,4,0))</f>
        <v/>
      </c>
      <c r="K52" s="70" t="str">
        <f t="shared" si="28"/>
        <v/>
      </c>
      <c r="L52" s="71" t="str">
        <f>IF(K52="","",'6.4_Atbalsta_plāns'!$M$13)</f>
        <v/>
      </c>
      <c r="M52" s="129" t="str">
        <f t="shared" si="25"/>
        <v/>
      </c>
      <c r="N52" s="133">
        <f>IF($I$33="",0,_xlfn.IFNA(VLOOKUP(A52,[5]Sheet1!$A:$I,9,0),0))</f>
        <v>0</v>
      </c>
      <c r="O52" s="192">
        <f>IF($I$33="",0,_xlfn.IFNA(VLOOKUP(A52,[5]Sheet1!$A:NI,13,0),0))</f>
        <v>0</v>
      </c>
      <c r="P52" s="72">
        <f t="shared" si="29"/>
        <v>0</v>
      </c>
      <c r="Q52" s="113" t="e">
        <f t="shared" si="26"/>
        <v>#N/A</v>
      </c>
    </row>
    <row r="53" spans="1:17" ht="27.6" outlineLevel="1" x14ac:dyDescent="0.25">
      <c r="A53" s="31" t="str">
        <f t="shared" si="27"/>
        <v>IB_AV_555201810</v>
      </c>
      <c r="B53" s="191" t="str">
        <f>'6.1_Personas dati'!$D$25</f>
        <v>IB_AV_555</v>
      </c>
      <c r="C53" s="67">
        <f t="shared" si="30"/>
        <v>2018</v>
      </c>
      <c r="D53" s="137">
        <f t="shared" si="31"/>
        <v>10</v>
      </c>
      <c r="E53" s="68" t="str">
        <f>E52</f>
        <v>Bērniem funkcionēšanas spēju uzturēšana un attīstīšana</v>
      </c>
      <c r="F53" s="67" t="str">
        <f>IF('[2]1_pielikums'!B45="","",'[2]1_pielikums'!B45)</f>
        <v/>
      </c>
      <c r="G53" s="436" t="str">
        <f>IF('[2]1_pielikums'!C45="","",'[2]1_pielikums'!C45)</f>
        <v/>
      </c>
      <c r="H53" s="67" t="str">
        <f>IF('[2]1_pielikums'!D45="","",'[2]1_pielikums'!D45)</f>
        <v/>
      </c>
      <c r="I53" s="67" t="str">
        <f>IF('[2]1_pielikums'!G45="","",'6.7_Līguma_piel_3'!U157)</f>
        <v/>
      </c>
      <c r="J53" s="69" t="str">
        <f>IF(I53="","",VLOOKUP(G53,'6.8_Pakalpojumu_saraksts'!B:E,4,0))</f>
        <v/>
      </c>
      <c r="K53" s="70" t="str">
        <f t="shared" si="28"/>
        <v/>
      </c>
      <c r="L53" s="71" t="str">
        <f>IF(K53="","",'6.4_Atbalsta_plāns'!$M$13)</f>
        <v/>
      </c>
      <c r="M53" s="129" t="str">
        <f t="shared" si="25"/>
        <v/>
      </c>
      <c r="N53" s="133">
        <f>IF($I$34="",0,_xlfn.IFNA(VLOOKUP(A53,[5]Sheet1!$A:$I,9,0),0))</f>
        <v>0</v>
      </c>
      <c r="O53" s="192">
        <f>IF($I$34="",0,_xlfn.IFNA(VLOOKUP(A53,[5]Sheet1!$A:NI,13,0),0))</f>
        <v>0</v>
      </c>
      <c r="P53" s="72">
        <f t="shared" si="29"/>
        <v>0</v>
      </c>
      <c r="Q53" s="113" t="e">
        <f t="shared" si="26"/>
        <v>#N/A</v>
      </c>
    </row>
    <row r="54" spans="1:17" ht="27.6" outlineLevel="1" x14ac:dyDescent="0.25">
      <c r="A54" s="31" t="str">
        <f t="shared" si="27"/>
        <v>IB_AV_555201810</v>
      </c>
      <c r="B54" s="191" t="str">
        <f>'6.1_Personas dati'!$D$25</f>
        <v>IB_AV_555</v>
      </c>
      <c r="C54" s="67">
        <f t="shared" si="30"/>
        <v>2018</v>
      </c>
      <c r="D54" s="137">
        <f t="shared" si="31"/>
        <v>10</v>
      </c>
      <c r="E54" s="68" t="str">
        <f t="shared" ref="E54:E56" si="34">E53</f>
        <v>Bērniem funkcionēšanas spēju uzturēšana un attīstīšana</v>
      </c>
      <c r="F54" s="67" t="str">
        <f>IF('[2]1_pielikums'!B46="","",'[2]1_pielikums'!B46)</f>
        <v/>
      </c>
      <c r="G54" s="436" t="str">
        <f>IF('[2]1_pielikums'!C46="","",'[2]1_pielikums'!C46)</f>
        <v/>
      </c>
      <c r="H54" s="67" t="str">
        <f>IF('[2]1_pielikums'!D46="","",'[2]1_pielikums'!D46)</f>
        <v/>
      </c>
      <c r="I54" s="67" t="str">
        <f>IF('[2]1_pielikums'!G46="","",'6.7_Līguma_piel_3'!U158)</f>
        <v/>
      </c>
      <c r="J54" s="69" t="str">
        <f>IF(I54="","",VLOOKUP(G54,'6.8_Pakalpojumu_saraksts'!B:E,4,0))</f>
        <v/>
      </c>
      <c r="K54" s="70" t="str">
        <f t="shared" si="28"/>
        <v/>
      </c>
      <c r="L54" s="71" t="str">
        <f>IF(K54="","",'6.4_Atbalsta_plāns'!$M$13)</f>
        <v/>
      </c>
      <c r="M54" s="129" t="str">
        <f t="shared" si="25"/>
        <v/>
      </c>
      <c r="N54" s="133">
        <f>IF($I$35="",0,_xlfn.IFNA(VLOOKUP(A54,[5]Sheet1!$A:$I,9,0),0))</f>
        <v>0</v>
      </c>
      <c r="O54" s="192">
        <f>IF($I$35="",0,_xlfn.IFNA(VLOOKUP(A54,[5]Sheet1!$A:NI,13,0),0))</f>
        <v>0</v>
      </c>
      <c r="P54" s="72">
        <f t="shared" si="29"/>
        <v>0</v>
      </c>
      <c r="Q54" s="113" t="e">
        <f t="shared" si="26"/>
        <v>#N/A</v>
      </c>
    </row>
    <row r="55" spans="1:17" ht="27.6" outlineLevel="1" x14ac:dyDescent="0.25">
      <c r="A55" s="31" t="str">
        <f t="shared" si="27"/>
        <v>IB_AV_555201810</v>
      </c>
      <c r="B55" s="191" t="str">
        <f>'6.1_Personas dati'!$D$25</f>
        <v>IB_AV_555</v>
      </c>
      <c r="C55" s="67">
        <f t="shared" si="30"/>
        <v>2018</v>
      </c>
      <c r="D55" s="137">
        <f t="shared" si="31"/>
        <v>10</v>
      </c>
      <c r="E55" s="68" t="str">
        <f t="shared" si="34"/>
        <v>Bērniem funkcionēšanas spēju uzturēšana un attīstīšana</v>
      </c>
      <c r="F55" s="67" t="str">
        <f>IF('[2]1_pielikums'!B47="","",'[2]1_pielikums'!B47)</f>
        <v/>
      </c>
      <c r="G55" s="436" t="str">
        <f>IF('[2]1_pielikums'!C47="","",'[2]1_pielikums'!C47)</f>
        <v/>
      </c>
      <c r="H55" s="67" t="str">
        <f>IF('[2]1_pielikums'!D47="","",'[2]1_pielikums'!D47)</f>
        <v/>
      </c>
      <c r="I55" s="67" t="str">
        <f>IF('[2]1_pielikums'!G47="","",'6.7_Līguma_piel_3'!U159)</f>
        <v/>
      </c>
      <c r="J55" s="69" t="str">
        <f>IF(I55="","",VLOOKUP(G55,'6.8_Pakalpojumu_saraksts'!B:E,4,0))</f>
        <v/>
      </c>
      <c r="K55" s="70" t="str">
        <f t="shared" si="28"/>
        <v/>
      </c>
      <c r="L55" s="71" t="str">
        <f>IF(K55="","",'6.4_Atbalsta_plāns'!$M$13)</f>
        <v/>
      </c>
      <c r="M55" s="129" t="str">
        <f t="shared" si="25"/>
        <v/>
      </c>
      <c r="N55" s="133">
        <f>IF($I$36="",0,_xlfn.IFNA(VLOOKUP(A55,[5]Sheet1!$A:$I,9,0),0))</f>
        <v>0</v>
      </c>
      <c r="O55" s="192">
        <f>IF($I$36="",0,_xlfn.IFNA(VLOOKUP(A55,[5]Sheet1!$A:NI,13,0),0))</f>
        <v>0</v>
      </c>
      <c r="P55" s="72">
        <f t="shared" si="29"/>
        <v>0</v>
      </c>
      <c r="Q55" s="113" t="e">
        <f t="shared" si="26"/>
        <v>#N/A</v>
      </c>
    </row>
    <row r="56" spans="1:17" ht="27.6" outlineLevel="1" x14ac:dyDescent="0.25">
      <c r="A56" s="31" t="str">
        <f t="shared" si="27"/>
        <v>IB_AV_555201810</v>
      </c>
      <c r="B56" s="191" t="str">
        <f>'6.1_Personas dati'!$D$25</f>
        <v>IB_AV_555</v>
      </c>
      <c r="C56" s="67">
        <f t="shared" si="30"/>
        <v>2018</v>
      </c>
      <c r="D56" s="137">
        <f t="shared" si="31"/>
        <v>10</v>
      </c>
      <c r="E56" s="68" t="str">
        <f t="shared" si="34"/>
        <v>Bērniem funkcionēšanas spēju uzturēšana un attīstīšana</v>
      </c>
      <c r="F56" s="67" t="str">
        <f>IF('[2]1_pielikums'!B48="","",'[2]1_pielikums'!B48)</f>
        <v/>
      </c>
      <c r="G56" s="436" t="str">
        <f>IF('[2]1_pielikums'!C48="","",'[2]1_pielikums'!C48)</f>
        <v/>
      </c>
      <c r="H56" s="67" t="str">
        <f>IF('[2]1_pielikums'!D48="","",'[2]1_pielikums'!D48)</f>
        <v/>
      </c>
      <c r="I56" s="67" t="str">
        <f>IF('[2]1_pielikums'!G48="","",'6.7_Līguma_piel_3'!U160)</f>
        <v/>
      </c>
      <c r="J56" s="69" t="str">
        <f>IF(I56="","",VLOOKUP(G56,'6.8_Pakalpojumu_saraksts'!B:E,4,0))</f>
        <v/>
      </c>
      <c r="K56" s="70" t="str">
        <f t="shared" si="28"/>
        <v/>
      </c>
      <c r="L56" s="71" t="str">
        <f>IF(K56="","",'6.4_Atbalsta_plāns'!$M$13)</f>
        <v/>
      </c>
      <c r="M56" s="129" t="str">
        <f t="shared" si="25"/>
        <v/>
      </c>
      <c r="N56" s="133">
        <f>IF($I$37="",0,_xlfn.IFNA(VLOOKUP(A56,[5]Sheet1!$A:$I,9,0),0))</f>
        <v>0</v>
      </c>
      <c r="O56" s="192">
        <f>IF($I$37="",0,_xlfn.IFNA(VLOOKUP(A56,[5]Sheet1!$A:NI,13,0),0))</f>
        <v>0</v>
      </c>
      <c r="P56" s="72">
        <f t="shared" si="29"/>
        <v>0</v>
      </c>
      <c r="Q56" s="113" t="e">
        <f t="shared" si="26"/>
        <v>#N/A</v>
      </c>
    </row>
    <row r="57" spans="1:17" ht="15.6" x14ac:dyDescent="0.25">
      <c r="B57" s="191" t="str">
        <f>'6.1_Personas dati'!$D$25</f>
        <v>IB_AV_555</v>
      </c>
      <c r="C57" s="91">
        <f>IF(D57&lt;=12,IF(D56&lt;D57,C56,C56+1),C56+1)</f>
        <v>2018</v>
      </c>
      <c r="D57" s="138">
        <f>IF(D56+1&gt;12,1,D56+1)</f>
        <v>11</v>
      </c>
      <c r="E57" s="86" t="s">
        <v>260</v>
      </c>
      <c r="F57" s="87"/>
      <c r="G57" s="86"/>
      <c r="H57" s="86"/>
      <c r="I57" s="86"/>
      <c r="J57" s="86"/>
      <c r="K57" s="86"/>
      <c r="L57" s="88">
        <f>'6.4_Atbalsta_plāns'!$M$13</f>
        <v>0</v>
      </c>
      <c r="M57" s="110">
        <f t="shared" ref="M57" si="35">SUM(M58:M72)</f>
        <v>0</v>
      </c>
      <c r="N57" s="131">
        <f>SUM(N58:N72)</f>
        <v>0</v>
      </c>
      <c r="O57" s="132">
        <f t="shared" ref="O57" si="36">SUM(O58:O72)</f>
        <v>0</v>
      </c>
      <c r="P57" s="89">
        <f t="shared" ref="P57" si="37">SUM(P58:P72)</f>
        <v>0</v>
      </c>
      <c r="Q57" s="112" t="e">
        <f t="shared" ref="Q57" si="38">SUM(Q58:Q72)</f>
        <v>#N/A</v>
      </c>
    </row>
    <row r="58" spans="1:17" ht="15.6" outlineLevel="1" x14ac:dyDescent="0.25">
      <c r="A58" s="31" t="str">
        <f t="shared" si="27"/>
        <v>IB_AV_555201811</v>
      </c>
      <c r="B58" s="191" t="str">
        <f>'6.1_Personas dati'!$D$25</f>
        <v>IB_AV_555</v>
      </c>
      <c r="C58" s="67">
        <f>C57</f>
        <v>2018</v>
      </c>
      <c r="D58" s="137">
        <f>D57</f>
        <v>11</v>
      </c>
      <c r="E58" s="68" t="str">
        <f>E42</f>
        <v>Ģimenes atbalsta spēju stiprināšana</v>
      </c>
      <c r="F58" s="33" t="str">
        <f t="shared" ref="F58:H58" si="39">F42</f>
        <v/>
      </c>
      <c r="G58" s="68" t="str">
        <f t="shared" si="39"/>
        <v/>
      </c>
      <c r="H58" s="68" t="str">
        <f t="shared" si="39"/>
        <v/>
      </c>
      <c r="I58" s="67" t="str">
        <f>IF('[2]1_pielikums'!H34="","",'6.7_Līguma_piel_3'!V146)</f>
        <v/>
      </c>
      <c r="J58" s="69" t="str">
        <f>IF(I58="","",VLOOKUP(G58,'6.8_Pakalpojumu_saraksts'!B:E,4,0))</f>
        <v/>
      </c>
      <c r="K58" s="70" t="str">
        <f>IF(I58="","",I58*J58)</f>
        <v/>
      </c>
      <c r="L58" s="71" t="str">
        <f>IF(K58="","",'6.4_Atbalsta_plāns'!$M$13)</f>
        <v/>
      </c>
      <c r="M58" s="129" t="str">
        <f t="shared" ref="M58:M72" si="40">IF(K58="","",K58*L58)</f>
        <v/>
      </c>
      <c r="N58" s="133">
        <f>IF($I$23="",0,_xlfn.IFNA(VLOOKUP(A58,[5]Sheet1!$A:$I,9,0),0))</f>
        <v>0</v>
      </c>
      <c r="O58" s="192">
        <f>IF($I$23="",0,_xlfn.IFNA(VLOOKUP(A58,[5]Sheet1!$A:NI,13,0),0))</f>
        <v>0</v>
      </c>
      <c r="P58" s="72">
        <f>IF(O58=0,0,IF(M58=0,0-O58,M58-O58))</f>
        <v>0</v>
      </c>
      <c r="Q58" s="113" t="e">
        <f>IF(Q42&gt;0,IF(O58=0,Q42,Q42-O58),0)</f>
        <v>#N/A</v>
      </c>
    </row>
    <row r="59" spans="1:17" ht="15.6" outlineLevel="1" x14ac:dyDescent="0.25">
      <c r="A59" s="31" t="str">
        <f t="shared" si="27"/>
        <v>IB_AV_555201811</v>
      </c>
      <c r="B59" s="191" t="str">
        <f>'6.1_Personas dati'!$D$25</f>
        <v>IB_AV_555</v>
      </c>
      <c r="C59" s="67">
        <f t="shared" ref="C59:C72" si="41">C58</f>
        <v>2018</v>
      </c>
      <c r="D59" s="137">
        <f>D58</f>
        <v>11</v>
      </c>
      <c r="E59" s="68" t="str">
        <f t="shared" ref="E59:H59" si="42">E43</f>
        <v>Ģimenes atbalsta spēju stiprināšana</v>
      </c>
      <c r="F59" s="33" t="str">
        <f t="shared" si="42"/>
        <v/>
      </c>
      <c r="G59" s="68" t="str">
        <f t="shared" si="42"/>
        <v/>
      </c>
      <c r="H59" s="68" t="str">
        <f t="shared" si="42"/>
        <v/>
      </c>
      <c r="I59" s="67" t="str">
        <f>IF('[2]1_pielikums'!H35="","",'6.7_Līguma_piel_3'!V147)</f>
        <v/>
      </c>
      <c r="J59" s="69" t="str">
        <f>IF(I59="","",VLOOKUP(G59,'6.8_Pakalpojumu_saraksts'!B:E,4,0))</f>
        <v/>
      </c>
      <c r="K59" s="70" t="str">
        <f t="shared" ref="K59:K72" si="43">IF(I59="","",I59*J59)</f>
        <v/>
      </c>
      <c r="L59" s="71" t="str">
        <f>IF(K59="","",'6.4_Atbalsta_plāns'!$M$13)</f>
        <v/>
      </c>
      <c r="M59" s="129" t="str">
        <f t="shared" si="40"/>
        <v/>
      </c>
      <c r="N59" s="133">
        <f>IF($I$24="",0,_xlfn.IFNA(VLOOKUP(A59,[5]Sheet1!$A:$I,9,0),0))</f>
        <v>0</v>
      </c>
      <c r="O59" s="192">
        <f>IF($I$24="",0,_xlfn.IFNA(VLOOKUP(A59,[5]Sheet1!$A:NI,13,0),0))</f>
        <v>0</v>
      </c>
      <c r="P59" s="72">
        <f t="shared" ref="P59:P72" si="44">IF(O59=0,0,IF(M59=0,0-O59,M59-O59))</f>
        <v>0</v>
      </c>
      <c r="Q59" s="113" t="e">
        <f t="shared" ref="Q59:Q72" si="45">IF(Q43&gt;0,IF(O59=0,Q43,Q43-O59),0)</f>
        <v>#N/A</v>
      </c>
    </row>
    <row r="60" spans="1:17" ht="15.6" outlineLevel="1" x14ac:dyDescent="0.25">
      <c r="A60" s="31" t="str">
        <f t="shared" si="27"/>
        <v>IB_AV_555201811</v>
      </c>
      <c r="B60" s="191" t="str">
        <f>'6.1_Personas dati'!$D$25</f>
        <v>IB_AV_555</v>
      </c>
      <c r="C60" s="67">
        <f t="shared" si="41"/>
        <v>2018</v>
      </c>
      <c r="D60" s="137">
        <f>D59</f>
        <v>11</v>
      </c>
      <c r="E60" s="68" t="str">
        <f t="shared" ref="E60:H60" si="46">E44</f>
        <v>Ģimenes atbalsta spēju stiprināšana</v>
      </c>
      <c r="F60" s="33" t="str">
        <f t="shared" si="46"/>
        <v/>
      </c>
      <c r="G60" s="68" t="str">
        <f t="shared" si="46"/>
        <v/>
      </c>
      <c r="H60" s="68" t="str">
        <f t="shared" si="46"/>
        <v/>
      </c>
      <c r="I60" s="67" t="str">
        <f>IF('[2]1_pielikums'!H36="","",'6.7_Līguma_piel_3'!V148)</f>
        <v/>
      </c>
      <c r="J60" s="69" t="str">
        <f>IF(I60="","",VLOOKUP(G60,'6.8_Pakalpojumu_saraksts'!B:E,4,0))</f>
        <v/>
      </c>
      <c r="K60" s="70" t="str">
        <f t="shared" si="43"/>
        <v/>
      </c>
      <c r="L60" s="71" t="str">
        <f>IF(K60="","",'6.4_Atbalsta_plāns'!$M$13)</f>
        <v/>
      </c>
      <c r="M60" s="129" t="str">
        <f t="shared" si="40"/>
        <v/>
      </c>
      <c r="N60" s="133">
        <f>IF($I$25="",0,_xlfn.IFNA(VLOOKUP(A60,[5]Sheet1!$A:$I,9,0),0))</f>
        <v>0</v>
      </c>
      <c r="O60" s="192">
        <f>IF($I$25="",0,_xlfn.IFNA(VLOOKUP(A60,[5]Sheet1!$A:NI,13,0),0))</f>
        <v>0</v>
      </c>
      <c r="P60" s="72">
        <f t="shared" si="44"/>
        <v>0</v>
      </c>
      <c r="Q60" s="113" t="e">
        <f t="shared" si="45"/>
        <v>#N/A</v>
      </c>
    </row>
    <row r="61" spans="1:17" ht="15.6" outlineLevel="1" x14ac:dyDescent="0.25">
      <c r="A61" s="31" t="str">
        <f t="shared" si="27"/>
        <v>IB_AV_555201811</v>
      </c>
      <c r="B61" s="191" t="str">
        <f>'6.1_Personas dati'!$D$25</f>
        <v>IB_AV_555</v>
      </c>
      <c r="C61" s="67">
        <f t="shared" si="41"/>
        <v>2018</v>
      </c>
      <c r="D61" s="137">
        <f t="shared" ref="D61:D72" si="47">D60</f>
        <v>11</v>
      </c>
      <c r="E61" s="68" t="str">
        <f t="shared" ref="E61:H61" si="48">E45</f>
        <v>Ģimenes atbalsta spēju stiprināšana</v>
      </c>
      <c r="F61" s="33" t="str">
        <f t="shared" si="48"/>
        <v/>
      </c>
      <c r="G61" s="68" t="str">
        <f t="shared" si="48"/>
        <v/>
      </c>
      <c r="H61" s="68" t="str">
        <f t="shared" si="48"/>
        <v/>
      </c>
      <c r="I61" s="67" t="str">
        <f>IF('[2]1_pielikums'!H37="","",'6.7_Līguma_piel_3'!V149)</f>
        <v/>
      </c>
      <c r="J61" s="69" t="str">
        <f>IF(I61="","",VLOOKUP(G61,'6.8_Pakalpojumu_saraksts'!B:E,4,0))</f>
        <v/>
      </c>
      <c r="K61" s="70" t="str">
        <f t="shared" si="43"/>
        <v/>
      </c>
      <c r="L61" s="71" t="str">
        <f>IF(K61="","",'6.4_Atbalsta_plāns'!$M$13)</f>
        <v/>
      </c>
      <c r="M61" s="129" t="str">
        <f t="shared" si="40"/>
        <v/>
      </c>
      <c r="N61" s="133">
        <f>IF($I$26="",0,_xlfn.IFNA(VLOOKUP(A61,[5]Sheet1!$A:$I,9,0),0))</f>
        <v>0</v>
      </c>
      <c r="O61" s="192">
        <f>IF($I$26="",0,_xlfn.IFNA(VLOOKUP(A61,[5]Sheet1!$A:NI,13,0),0))</f>
        <v>0</v>
      </c>
      <c r="P61" s="72">
        <f t="shared" si="44"/>
        <v>0</v>
      </c>
      <c r="Q61" s="113" t="e">
        <f t="shared" si="45"/>
        <v>#N/A</v>
      </c>
    </row>
    <row r="62" spans="1:17" ht="31.2" customHeight="1" outlineLevel="1" x14ac:dyDescent="0.25">
      <c r="A62" s="31" t="str">
        <f t="shared" si="27"/>
        <v>IB_AV_555201811</v>
      </c>
      <c r="B62" s="191" t="str">
        <f>'6.1_Personas dati'!$D$25</f>
        <v>IB_AV_555</v>
      </c>
      <c r="C62" s="67">
        <f t="shared" si="41"/>
        <v>2018</v>
      </c>
      <c r="D62" s="137">
        <f t="shared" si="47"/>
        <v>11</v>
      </c>
      <c r="E62" s="68" t="str">
        <f t="shared" ref="E62:H62" si="49">E46</f>
        <v>Ģimenes atbalsta spēju stiprināšana</v>
      </c>
      <c r="F62" s="33" t="str">
        <f t="shared" si="49"/>
        <v/>
      </c>
      <c r="G62" s="68" t="str">
        <f t="shared" si="49"/>
        <v/>
      </c>
      <c r="H62" s="68" t="str">
        <f t="shared" si="49"/>
        <v/>
      </c>
      <c r="I62" s="67" t="str">
        <f>IF('[2]1_pielikums'!H38="","",'6.7_Līguma_piel_3'!V150)</f>
        <v/>
      </c>
      <c r="J62" s="69" t="str">
        <f>IF(I62="","",VLOOKUP(G62,'6.8_Pakalpojumu_saraksts'!B:E,4,0))</f>
        <v/>
      </c>
      <c r="K62" s="70" t="str">
        <f t="shared" si="43"/>
        <v/>
      </c>
      <c r="L62" s="71" t="str">
        <f>IF(K62="","",'6.4_Atbalsta_plāns'!$M$13)</f>
        <v/>
      </c>
      <c r="M62" s="129" t="str">
        <f t="shared" si="40"/>
        <v/>
      </c>
      <c r="N62" s="133">
        <f>IF($I$27="",0,_xlfn.IFNA(VLOOKUP(A62,[5]Sheet1!$A:$I,9,0),0))</f>
        <v>0</v>
      </c>
      <c r="O62" s="192">
        <f>IF($I$27="",0,_xlfn.IFNA(VLOOKUP(A62,[5]Sheet1!$A:NI,13,0),0))</f>
        <v>0</v>
      </c>
      <c r="P62" s="72">
        <f t="shared" si="44"/>
        <v>0</v>
      </c>
      <c r="Q62" s="113" t="e">
        <f t="shared" si="45"/>
        <v>#N/A</v>
      </c>
    </row>
    <row r="63" spans="1:17" ht="27.6" outlineLevel="1" x14ac:dyDescent="0.25">
      <c r="A63" s="31" t="str">
        <f t="shared" si="27"/>
        <v>IB_AV_555201811</v>
      </c>
      <c r="B63" s="191" t="str">
        <f>'6.1_Personas dati'!$D$25</f>
        <v>IB_AV_555</v>
      </c>
      <c r="C63" s="67">
        <f t="shared" si="41"/>
        <v>2018</v>
      </c>
      <c r="D63" s="137">
        <f t="shared" si="47"/>
        <v>11</v>
      </c>
      <c r="E63" s="68" t="str">
        <f t="shared" ref="E63:H63" si="50">E47</f>
        <v>SBS pakalpojumi bērniem zaudētās funkcijas kompensēšanai</v>
      </c>
      <c r="F63" s="33" t="str">
        <f t="shared" si="50"/>
        <v/>
      </c>
      <c r="G63" s="68" t="str">
        <f t="shared" si="50"/>
        <v/>
      </c>
      <c r="H63" s="68" t="str">
        <f t="shared" si="50"/>
        <v/>
      </c>
      <c r="I63" s="67" t="str">
        <f>IF('[2]1_pielikums'!H39="","",'6.7_Līguma_piel_3'!V151)</f>
        <v/>
      </c>
      <c r="J63" s="69" t="str">
        <f>IF(I63="","",VLOOKUP(G63,'6.8_Pakalpojumu_saraksts'!B:E,4,0))</f>
        <v/>
      </c>
      <c r="K63" s="70" t="str">
        <f t="shared" si="43"/>
        <v/>
      </c>
      <c r="L63" s="71" t="str">
        <f>IF(K63="","",'6.4_Atbalsta_plāns'!$M$13)</f>
        <v/>
      </c>
      <c r="M63" s="129" t="str">
        <f t="shared" si="40"/>
        <v/>
      </c>
      <c r="N63" s="133">
        <f>IF($I$28="",0,_xlfn.IFNA(VLOOKUP(A63,[5]Sheet1!$A:$I,9,0),0))</f>
        <v>0</v>
      </c>
      <c r="O63" s="192">
        <f>IF($I$28="",0,_xlfn.IFNA(VLOOKUP(A63,[5]Sheet1!$A:NI,13,0),0))</f>
        <v>0</v>
      </c>
      <c r="P63" s="72">
        <f t="shared" si="44"/>
        <v>0</v>
      </c>
      <c r="Q63" s="113" t="e">
        <f t="shared" si="45"/>
        <v>#N/A</v>
      </c>
    </row>
    <row r="64" spans="1:17" ht="27.6" outlineLevel="1" x14ac:dyDescent="0.25">
      <c r="A64" s="31" t="str">
        <f t="shared" si="27"/>
        <v>IB_AV_555201811</v>
      </c>
      <c r="B64" s="191" t="str">
        <f>'6.1_Personas dati'!$D$25</f>
        <v>IB_AV_555</v>
      </c>
      <c r="C64" s="67">
        <f t="shared" si="41"/>
        <v>2018</v>
      </c>
      <c r="D64" s="137">
        <f t="shared" si="47"/>
        <v>11</v>
      </c>
      <c r="E64" s="68" t="str">
        <f t="shared" ref="E64:H64" si="51">E48</f>
        <v>SBS pakalpojumi bērniem zaudētās funkcijas kompensēšanai</v>
      </c>
      <c r="F64" s="33" t="str">
        <f t="shared" si="51"/>
        <v/>
      </c>
      <c r="G64" s="68" t="str">
        <f t="shared" si="51"/>
        <v/>
      </c>
      <c r="H64" s="68" t="str">
        <f t="shared" si="51"/>
        <v/>
      </c>
      <c r="I64" s="67" t="str">
        <f>IF('[2]1_pielikums'!H40="","",'6.7_Līguma_piel_3'!V152)</f>
        <v/>
      </c>
      <c r="J64" s="69" t="str">
        <f>IF(I64="","",VLOOKUP(G64,'6.8_Pakalpojumu_saraksts'!B:E,4,0))</f>
        <v/>
      </c>
      <c r="K64" s="70" t="str">
        <f t="shared" si="43"/>
        <v/>
      </c>
      <c r="L64" s="71" t="str">
        <f>IF(K64="","",'6.4_Atbalsta_plāns'!$M$13)</f>
        <v/>
      </c>
      <c r="M64" s="129" t="str">
        <f t="shared" si="40"/>
        <v/>
      </c>
      <c r="N64" s="133">
        <f>IF($I$29="",0,_xlfn.IFNA(VLOOKUP(A64,[5]Sheet1!$A:$I,9,0),0))</f>
        <v>0</v>
      </c>
      <c r="O64" s="192">
        <f>IF($I$29="",0,_xlfn.IFNA(VLOOKUP(A64,[5]Sheet1!$A:NI,13,0),0))</f>
        <v>0</v>
      </c>
      <c r="P64" s="72">
        <f t="shared" si="44"/>
        <v>0</v>
      </c>
      <c r="Q64" s="113" t="e">
        <f t="shared" si="45"/>
        <v>#N/A</v>
      </c>
    </row>
    <row r="65" spans="1:17" ht="27.6" outlineLevel="1" x14ac:dyDescent="0.25">
      <c r="A65" s="31" t="str">
        <f t="shared" si="27"/>
        <v>IB_AV_555201811</v>
      </c>
      <c r="B65" s="191" t="str">
        <f>'6.1_Personas dati'!$D$25</f>
        <v>IB_AV_555</v>
      </c>
      <c r="C65" s="67">
        <f t="shared" si="41"/>
        <v>2018</v>
      </c>
      <c r="D65" s="137">
        <f t="shared" si="47"/>
        <v>11</v>
      </c>
      <c r="E65" s="68" t="str">
        <f t="shared" ref="E65:H65" si="52">E49</f>
        <v>SBS pakalpojumi bērniem zaudētās funkcijas kompensēšanai</v>
      </c>
      <c r="F65" s="33" t="str">
        <f t="shared" si="52"/>
        <v/>
      </c>
      <c r="G65" s="68" t="str">
        <f t="shared" si="52"/>
        <v/>
      </c>
      <c r="H65" s="68" t="str">
        <f t="shared" si="52"/>
        <v/>
      </c>
      <c r="I65" s="67" t="str">
        <f>IF('[2]1_pielikums'!H41="","",'6.7_Līguma_piel_3'!V153)</f>
        <v/>
      </c>
      <c r="J65" s="69" t="str">
        <f>IF(I65="","",VLOOKUP(G65,'6.8_Pakalpojumu_saraksts'!B:E,4,0))</f>
        <v/>
      </c>
      <c r="K65" s="70" t="str">
        <f t="shared" si="43"/>
        <v/>
      </c>
      <c r="L65" s="71" t="str">
        <f>IF(K65="","",'6.4_Atbalsta_plāns'!$M$13)</f>
        <v/>
      </c>
      <c r="M65" s="129" t="str">
        <f t="shared" si="40"/>
        <v/>
      </c>
      <c r="N65" s="133">
        <f>IF($I$30="",0,_xlfn.IFNA(VLOOKUP(A65,[5]Sheet1!$A:$I,9,0),0))</f>
        <v>0</v>
      </c>
      <c r="O65" s="192">
        <f>IF($I$30="",0,_xlfn.IFNA(VLOOKUP(A65,[5]Sheet1!$A:NI,13,0),0))</f>
        <v>0</v>
      </c>
      <c r="P65" s="72">
        <f t="shared" si="44"/>
        <v>0</v>
      </c>
      <c r="Q65" s="113" t="e">
        <f t="shared" si="45"/>
        <v>#N/A</v>
      </c>
    </row>
    <row r="66" spans="1:17" ht="27.6" outlineLevel="1" x14ac:dyDescent="0.25">
      <c r="A66" s="31" t="str">
        <f t="shared" si="27"/>
        <v>IB_AV_555201811</v>
      </c>
      <c r="B66" s="191" t="str">
        <f>'6.1_Personas dati'!$D$25</f>
        <v>IB_AV_555</v>
      </c>
      <c r="C66" s="67">
        <f t="shared" si="41"/>
        <v>2018</v>
      </c>
      <c r="D66" s="137">
        <f t="shared" si="47"/>
        <v>11</v>
      </c>
      <c r="E66" s="68" t="str">
        <f t="shared" ref="E66:H66" si="53">E50</f>
        <v>SBS pakalpojumi bērniem zaudētās funkcijas kompensēšanai</v>
      </c>
      <c r="F66" s="33" t="str">
        <f t="shared" si="53"/>
        <v/>
      </c>
      <c r="G66" s="68" t="str">
        <f t="shared" si="53"/>
        <v/>
      </c>
      <c r="H66" s="68" t="str">
        <f t="shared" si="53"/>
        <v/>
      </c>
      <c r="I66" s="67" t="str">
        <f>IF('[2]1_pielikums'!H42="","",'6.7_Līguma_piel_3'!V154)</f>
        <v/>
      </c>
      <c r="J66" s="69" t="str">
        <f>IF(I66="","",VLOOKUP(G66,'6.8_Pakalpojumu_saraksts'!B:E,4,0))</f>
        <v/>
      </c>
      <c r="K66" s="70" t="str">
        <f t="shared" si="43"/>
        <v/>
      </c>
      <c r="L66" s="71" t="str">
        <f>IF(K66="","",'6.4_Atbalsta_plāns'!$M$13)</f>
        <v/>
      </c>
      <c r="M66" s="129" t="str">
        <f t="shared" si="40"/>
        <v/>
      </c>
      <c r="N66" s="133">
        <f>IF($I$31="",0,_xlfn.IFNA(VLOOKUP(A66,[5]Sheet1!$A:$I,9,0),0))</f>
        <v>0</v>
      </c>
      <c r="O66" s="192">
        <f>IF($I$31="",0,_xlfn.IFNA(VLOOKUP(A66,[5]Sheet1!$A:NI,13,0),0))</f>
        <v>0</v>
      </c>
      <c r="P66" s="72">
        <f t="shared" si="44"/>
        <v>0</v>
      </c>
      <c r="Q66" s="113" t="e">
        <f t="shared" si="45"/>
        <v>#N/A</v>
      </c>
    </row>
    <row r="67" spans="1:17" ht="27.6" outlineLevel="1" x14ac:dyDescent="0.25">
      <c r="A67" s="31" t="str">
        <f t="shared" si="27"/>
        <v>IB_AV_555201811</v>
      </c>
      <c r="B67" s="191" t="str">
        <f>'6.1_Personas dati'!$D$25</f>
        <v>IB_AV_555</v>
      </c>
      <c r="C67" s="67">
        <f t="shared" si="41"/>
        <v>2018</v>
      </c>
      <c r="D67" s="137">
        <f t="shared" si="47"/>
        <v>11</v>
      </c>
      <c r="E67" s="68" t="str">
        <f t="shared" ref="E67:H67" si="54">E51</f>
        <v>SBS pakalpojumi bērniem zaudētās funkcijas kompensēšanai</v>
      </c>
      <c r="F67" s="33" t="str">
        <f t="shared" si="54"/>
        <v/>
      </c>
      <c r="G67" s="68" t="str">
        <f t="shared" si="54"/>
        <v/>
      </c>
      <c r="H67" s="68" t="str">
        <f t="shared" si="54"/>
        <v/>
      </c>
      <c r="I67" s="67" t="str">
        <f>IF('[2]1_pielikums'!H43="","",'6.7_Līguma_piel_3'!V155)</f>
        <v/>
      </c>
      <c r="J67" s="69" t="str">
        <f>IF(I67="","",VLOOKUP(G67,'6.8_Pakalpojumu_saraksts'!B:E,4,0))</f>
        <v/>
      </c>
      <c r="K67" s="70" t="str">
        <f t="shared" si="43"/>
        <v/>
      </c>
      <c r="L67" s="71" t="str">
        <f>IF(K67="","",'6.4_Atbalsta_plāns'!$M$13)</f>
        <v/>
      </c>
      <c r="M67" s="129" t="str">
        <f t="shared" si="40"/>
        <v/>
      </c>
      <c r="N67" s="133">
        <f>IF($I$32="",0,_xlfn.IFNA(VLOOKUP(A67,[5]Sheet1!$A:$I,9,0),0))</f>
        <v>0</v>
      </c>
      <c r="O67" s="192">
        <f>IF($I$32="",0,_xlfn.IFNA(VLOOKUP(A67,[5]Sheet1!$A:NI,13,0),0))</f>
        <v>0</v>
      </c>
      <c r="P67" s="72">
        <f t="shared" si="44"/>
        <v>0</v>
      </c>
      <c r="Q67" s="113" t="e">
        <f t="shared" si="45"/>
        <v>#N/A</v>
      </c>
    </row>
    <row r="68" spans="1:17" ht="27.6" outlineLevel="1" x14ac:dyDescent="0.25">
      <c r="A68" s="31" t="str">
        <f t="shared" si="27"/>
        <v>IB_AV_555201811</v>
      </c>
      <c r="B68" s="191" t="str">
        <f>'6.1_Personas dati'!$D$25</f>
        <v>IB_AV_555</v>
      </c>
      <c r="C68" s="67">
        <f t="shared" si="41"/>
        <v>2018</v>
      </c>
      <c r="D68" s="137">
        <f t="shared" si="47"/>
        <v>11</v>
      </c>
      <c r="E68" s="68" t="str">
        <f t="shared" ref="E68:H68" si="55">E52</f>
        <v>Bērniem funkcionēšanas spēju uzturēšana un attīstīšana</v>
      </c>
      <c r="F68" s="33" t="str">
        <f t="shared" si="55"/>
        <v/>
      </c>
      <c r="G68" s="68" t="str">
        <f t="shared" si="55"/>
        <v/>
      </c>
      <c r="H68" s="68" t="str">
        <f t="shared" si="55"/>
        <v/>
      </c>
      <c r="I68" s="67" t="str">
        <f>IF('[2]1_pielikums'!H44="","",'6.7_Līguma_piel_3'!V156)</f>
        <v/>
      </c>
      <c r="J68" s="69" t="str">
        <f>IF(I68="","",VLOOKUP(G68,'6.8_Pakalpojumu_saraksts'!B:E,4,0))</f>
        <v/>
      </c>
      <c r="K68" s="70" t="str">
        <f t="shared" si="43"/>
        <v/>
      </c>
      <c r="L68" s="71" t="str">
        <f>IF(K68="","",'6.4_Atbalsta_plāns'!$M$13)</f>
        <v/>
      </c>
      <c r="M68" s="129" t="str">
        <f t="shared" si="40"/>
        <v/>
      </c>
      <c r="N68" s="133">
        <f>IF($I$33="",0,_xlfn.IFNA(VLOOKUP(A68,[5]Sheet1!$A:$I,9,0),0))</f>
        <v>0</v>
      </c>
      <c r="O68" s="192">
        <f>IF($I$33="",0,_xlfn.IFNA(VLOOKUP(A68,[5]Sheet1!$A:NI,13,0),0))</f>
        <v>0</v>
      </c>
      <c r="P68" s="72">
        <f t="shared" si="44"/>
        <v>0</v>
      </c>
      <c r="Q68" s="113" t="e">
        <f t="shared" si="45"/>
        <v>#N/A</v>
      </c>
    </row>
    <row r="69" spans="1:17" ht="27.6" outlineLevel="1" x14ac:dyDescent="0.25">
      <c r="A69" s="31" t="str">
        <f t="shared" si="27"/>
        <v>IB_AV_555201811</v>
      </c>
      <c r="B69" s="191" t="str">
        <f>'6.1_Personas dati'!$D$25</f>
        <v>IB_AV_555</v>
      </c>
      <c r="C69" s="67">
        <f t="shared" si="41"/>
        <v>2018</v>
      </c>
      <c r="D69" s="137">
        <f t="shared" si="47"/>
        <v>11</v>
      </c>
      <c r="E69" s="68" t="str">
        <f t="shared" ref="E69:H69" si="56">E53</f>
        <v>Bērniem funkcionēšanas spēju uzturēšana un attīstīšana</v>
      </c>
      <c r="F69" s="33" t="str">
        <f t="shared" si="56"/>
        <v/>
      </c>
      <c r="G69" s="68" t="str">
        <f t="shared" si="56"/>
        <v/>
      </c>
      <c r="H69" s="68" t="str">
        <f t="shared" si="56"/>
        <v/>
      </c>
      <c r="I69" s="67" t="str">
        <f>IF('[2]1_pielikums'!H45="","",'6.7_Līguma_piel_3'!V157)</f>
        <v/>
      </c>
      <c r="J69" s="69" t="str">
        <f>IF(I69="","",VLOOKUP(G69,'6.8_Pakalpojumu_saraksts'!B:E,4,0))</f>
        <v/>
      </c>
      <c r="K69" s="70" t="str">
        <f t="shared" si="43"/>
        <v/>
      </c>
      <c r="L69" s="71" t="str">
        <f>IF(K69="","",'6.4_Atbalsta_plāns'!$M$13)</f>
        <v/>
      </c>
      <c r="M69" s="129" t="str">
        <f t="shared" si="40"/>
        <v/>
      </c>
      <c r="N69" s="133">
        <f>IF($I$34="",0,_xlfn.IFNA(VLOOKUP(A69,[5]Sheet1!$A:$I,9,0),0))</f>
        <v>0</v>
      </c>
      <c r="O69" s="192">
        <f>IF($I$34="",0,_xlfn.IFNA(VLOOKUP(A69,[5]Sheet1!$A:NI,13,0),0))</f>
        <v>0</v>
      </c>
      <c r="P69" s="72">
        <f t="shared" si="44"/>
        <v>0</v>
      </c>
      <c r="Q69" s="113" t="e">
        <f t="shared" si="45"/>
        <v>#N/A</v>
      </c>
    </row>
    <row r="70" spans="1:17" ht="27.6" outlineLevel="1" x14ac:dyDescent="0.25">
      <c r="A70" s="31" t="str">
        <f t="shared" si="27"/>
        <v>IB_AV_555201811</v>
      </c>
      <c r="B70" s="191" t="str">
        <f>'6.1_Personas dati'!$D$25</f>
        <v>IB_AV_555</v>
      </c>
      <c r="C70" s="67">
        <f t="shared" si="41"/>
        <v>2018</v>
      </c>
      <c r="D70" s="137">
        <f t="shared" si="47"/>
        <v>11</v>
      </c>
      <c r="E70" s="68" t="str">
        <f t="shared" ref="E70:H70" si="57">E54</f>
        <v>Bērniem funkcionēšanas spēju uzturēšana un attīstīšana</v>
      </c>
      <c r="F70" s="33" t="str">
        <f t="shared" si="57"/>
        <v/>
      </c>
      <c r="G70" s="68" t="str">
        <f t="shared" si="57"/>
        <v/>
      </c>
      <c r="H70" s="68" t="str">
        <f t="shared" si="57"/>
        <v/>
      </c>
      <c r="I70" s="67" t="str">
        <f>IF('[2]1_pielikums'!H46="","",'6.7_Līguma_piel_3'!V158)</f>
        <v/>
      </c>
      <c r="J70" s="69" t="str">
        <f>IF(I70="","",VLOOKUP(G70,'6.8_Pakalpojumu_saraksts'!B:E,4,0))</f>
        <v/>
      </c>
      <c r="K70" s="70" t="str">
        <f t="shared" si="43"/>
        <v/>
      </c>
      <c r="L70" s="71" t="str">
        <f>IF(K70="","",'6.4_Atbalsta_plāns'!$M$13)</f>
        <v/>
      </c>
      <c r="M70" s="129" t="str">
        <f t="shared" si="40"/>
        <v/>
      </c>
      <c r="N70" s="133">
        <f>IF($I$35="",0,_xlfn.IFNA(VLOOKUP(A70,[5]Sheet1!$A:$I,9,0),0))</f>
        <v>0</v>
      </c>
      <c r="O70" s="192">
        <f>IF($I$35="",0,_xlfn.IFNA(VLOOKUP(A70,[5]Sheet1!$A:NI,13,0),0))</f>
        <v>0</v>
      </c>
      <c r="P70" s="72">
        <f t="shared" si="44"/>
        <v>0</v>
      </c>
      <c r="Q70" s="113" t="e">
        <f t="shared" si="45"/>
        <v>#N/A</v>
      </c>
    </row>
    <row r="71" spans="1:17" ht="27.6" outlineLevel="1" x14ac:dyDescent="0.25">
      <c r="A71" s="31" t="str">
        <f t="shared" si="27"/>
        <v>IB_AV_555201811</v>
      </c>
      <c r="B71" s="191" t="str">
        <f>'6.1_Personas dati'!$D$25</f>
        <v>IB_AV_555</v>
      </c>
      <c r="C71" s="67">
        <f t="shared" si="41"/>
        <v>2018</v>
      </c>
      <c r="D71" s="137">
        <f t="shared" si="47"/>
        <v>11</v>
      </c>
      <c r="E71" s="68" t="str">
        <f t="shared" ref="E71:H71" si="58">E55</f>
        <v>Bērniem funkcionēšanas spēju uzturēšana un attīstīšana</v>
      </c>
      <c r="F71" s="33" t="str">
        <f t="shared" si="58"/>
        <v/>
      </c>
      <c r="G71" s="68" t="str">
        <f t="shared" si="58"/>
        <v/>
      </c>
      <c r="H71" s="68" t="str">
        <f t="shared" si="58"/>
        <v/>
      </c>
      <c r="I71" s="67" t="str">
        <f>IF('[2]1_pielikums'!H47="","",'6.7_Līguma_piel_3'!V159)</f>
        <v/>
      </c>
      <c r="J71" s="69" t="str">
        <f>IF(I71="","",VLOOKUP(G71,'6.8_Pakalpojumu_saraksts'!B:E,4,0))</f>
        <v/>
      </c>
      <c r="K71" s="70" t="str">
        <f t="shared" si="43"/>
        <v/>
      </c>
      <c r="L71" s="71" t="str">
        <f>IF(K71="","",'6.4_Atbalsta_plāns'!$M$13)</f>
        <v/>
      </c>
      <c r="M71" s="129" t="str">
        <f t="shared" si="40"/>
        <v/>
      </c>
      <c r="N71" s="133">
        <f>IF($I$36="",0,_xlfn.IFNA(VLOOKUP(A71,[5]Sheet1!$A:$I,9,0),0))</f>
        <v>0</v>
      </c>
      <c r="O71" s="192">
        <f>IF($I$36="",0,_xlfn.IFNA(VLOOKUP(A71,[5]Sheet1!$A:NI,13,0),0))</f>
        <v>0</v>
      </c>
      <c r="P71" s="72">
        <f t="shared" si="44"/>
        <v>0</v>
      </c>
      <c r="Q71" s="113" t="e">
        <f t="shared" si="45"/>
        <v>#N/A</v>
      </c>
    </row>
    <row r="72" spans="1:17" ht="27.6" outlineLevel="1" x14ac:dyDescent="0.25">
      <c r="A72" s="31" t="str">
        <f t="shared" si="27"/>
        <v>IB_AV_555201811</v>
      </c>
      <c r="B72" s="191" t="str">
        <f>'6.1_Personas dati'!$D$25</f>
        <v>IB_AV_555</v>
      </c>
      <c r="C72" s="67">
        <f t="shared" si="41"/>
        <v>2018</v>
      </c>
      <c r="D72" s="137">
        <f t="shared" si="47"/>
        <v>11</v>
      </c>
      <c r="E72" s="68" t="str">
        <f t="shared" ref="E72:H72" si="59">E56</f>
        <v>Bērniem funkcionēšanas spēju uzturēšana un attīstīšana</v>
      </c>
      <c r="F72" s="33" t="str">
        <f t="shared" si="59"/>
        <v/>
      </c>
      <c r="G72" s="68" t="str">
        <f t="shared" si="59"/>
        <v/>
      </c>
      <c r="H72" s="68" t="str">
        <f t="shared" si="59"/>
        <v/>
      </c>
      <c r="I72" s="67" t="str">
        <f>IF('[2]1_pielikums'!H48="","",'6.7_Līguma_piel_3'!V160)</f>
        <v/>
      </c>
      <c r="J72" s="69" t="str">
        <f>IF(I72="","",VLOOKUP(G72,'6.8_Pakalpojumu_saraksts'!B:E,4,0))</f>
        <v/>
      </c>
      <c r="K72" s="70" t="str">
        <f t="shared" si="43"/>
        <v/>
      </c>
      <c r="L72" s="71" t="str">
        <f>IF(K72="","",'6.4_Atbalsta_plāns'!$M$13)</f>
        <v/>
      </c>
      <c r="M72" s="129" t="str">
        <f t="shared" si="40"/>
        <v/>
      </c>
      <c r="N72" s="133">
        <f>IF($I$37="",0,_xlfn.IFNA(VLOOKUP(A72,[5]Sheet1!$A:$I,9,0),0))</f>
        <v>0</v>
      </c>
      <c r="O72" s="192">
        <f>IF($I$37="",0,_xlfn.IFNA(VLOOKUP(A72,[5]Sheet1!$A:NI,13,0),0))</f>
        <v>0</v>
      </c>
      <c r="P72" s="72">
        <f t="shared" si="44"/>
        <v>0</v>
      </c>
      <c r="Q72" s="113" t="e">
        <f t="shared" si="45"/>
        <v>#N/A</v>
      </c>
    </row>
    <row r="73" spans="1:17" ht="15.6" x14ac:dyDescent="0.25">
      <c r="B73" s="191" t="str">
        <f>'6.1_Personas dati'!$D$25</f>
        <v>IB_AV_555</v>
      </c>
      <c r="C73" s="91">
        <f>IF(D73&lt;=12,IF(D72&lt;D73,C72,C72+1),C72+1)</f>
        <v>2018</v>
      </c>
      <c r="D73" s="138">
        <f>IF(D72+1&gt;12,1,D72+1)</f>
        <v>12</v>
      </c>
      <c r="E73" s="86" t="s">
        <v>260</v>
      </c>
      <c r="F73" s="87"/>
      <c r="G73" s="86"/>
      <c r="H73" s="86"/>
      <c r="I73" s="86"/>
      <c r="J73" s="86"/>
      <c r="K73" s="86"/>
      <c r="L73" s="88">
        <f>'6.4_Atbalsta_plāns'!$M$13</f>
        <v>0</v>
      </c>
      <c r="M73" s="110">
        <f t="shared" ref="M73" si="60">SUM(M74:M88)</f>
        <v>0</v>
      </c>
      <c r="N73" s="131">
        <f t="shared" ref="N73" si="61">SUM(N74:N88)</f>
        <v>0</v>
      </c>
      <c r="O73" s="132">
        <f t="shared" ref="O73" si="62">SUM(O74:O88)</f>
        <v>0</v>
      </c>
      <c r="P73" s="89">
        <f t="shared" ref="P73:Q89" si="63">SUM(P74:P88)</f>
        <v>0</v>
      </c>
      <c r="Q73" s="112" t="e">
        <f t="shared" si="63"/>
        <v>#N/A</v>
      </c>
    </row>
    <row r="74" spans="1:17" ht="15.6" outlineLevel="1" x14ac:dyDescent="0.25">
      <c r="A74" s="31" t="str">
        <f t="shared" si="27"/>
        <v>IB_AV_555201812</v>
      </c>
      <c r="B74" s="191" t="str">
        <f>'6.1_Personas dati'!$D$25</f>
        <v>IB_AV_555</v>
      </c>
      <c r="C74" s="67">
        <f t="shared" ref="C74:C136" si="64">C73</f>
        <v>2018</v>
      </c>
      <c r="D74" s="137">
        <f t="shared" ref="D74:D76" si="65">D73</f>
        <v>12</v>
      </c>
      <c r="E74" s="68" t="str">
        <f>E58</f>
        <v>Ģimenes atbalsta spēju stiprināšana</v>
      </c>
      <c r="F74" s="33" t="str">
        <f t="shared" ref="F74:H74" si="66">F58</f>
        <v/>
      </c>
      <c r="G74" s="68" t="str">
        <f t="shared" si="66"/>
        <v/>
      </c>
      <c r="H74" s="68" t="str">
        <f t="shared" si="66"/>
        <v/>
      </c>
      <c r="I74" s="67" t="str">
        <f>IF('[2]1_pielikums'!I34="","",'6.7_Līguma_piel_3'!W146)</f>
        <v/>
      </c>
      <c r="J74" s="69" t="str">
        <f>IF(I74="","",VLOOKUP(G74,'6.8_Pakalpojumu_saraksts'!B:E,4,0))</f>
        <v/>
      </c>
      <c r="K74" s="70" t="str">
        <f>IF(I74="","",I74*J74)</f>
        <v/>
      </c>
      <c r="L74" s="71" t="str">
        <f>IF(K74="","",'6.4_Atbalsta_plāns'!$M$13)</f>
        <v/>
      </c>
      <c r="M74" s="129" t="str">
        <f t="shared" ref="M74:M88" si="67">IF(K74="","",K74*L74)</f>
        <v/>
      </c>
      <c r="N74" s="133">
        <f>IF($I$23="",0,_xlfn.IFNA(VLOOKUP(A74,[5]Sheet1!$A:$I,9,0),0))</f>
        <v>0</v>
      </c>
      <c r="O74" s="192">
        <f>IF($I$23="",0,_xlfn.IFNA(VLOOKUP(A74,[5]Sheet1!$A:NI,13,0),0))</f>
        <v>0</v>
      </c>
      <c r="P74" s="72">
        <f t="shared" ref="P74:P88" si="68">IF(O74=0,0,IF(M74=0,0-O74,M74-O74))</f>
        <v>0</v>
      </c>
      <c r="Q74" s="113" t="e">
        <f t="shared" ref="Q74:Q88" si="69">IF(Q58&gt;0,IF(O74=0,Q58,Q58-O74),0)</f>
        <v>#N/A</v>
      </c>
    </row>
    <row r="75" spans="1:17" ht="15.6" outlineLevel="1" x14ac:dyDescent="0.25">
      <c r="A75" s="31" t="str">
        <f t="shared" si="27"/>
        <v>IB_AV_555201812</v>
      </c>
      <c r="B75" s="191" t="str">
        <f>'6.1_Personas dati'!$D$25</f>
        <v>IB_AV_555</v>
      </c>
      <c r="C75" s="67">
        <f t="shared" si="64"/>
        <v>2018</v>
      </c>
      <c r="D75" s="137">
        <f>D74</f>
        <v>12</v>
      </c>
      <c r="E75" s="68" t="str">
        <f t="shared" ref="E75:H75" si="70">E59</f>
        <v>Ģimenes atbalsta spēju stiprināšana</v>
      </c>
      <c r="F75" s="33" t="str">
        <f t="shared" si="70"/>
        <v/>
      </c>
      <c r="G75" s="68" t="str">
        <f t="shared" si="70"/>
        <v/>
      </c>
      <c r="H75" s="68" t="str">
        <f t="shared" si="70"/>
        <v/>
      </c>
      <c r="I75" s="67" t="str">
        <f>IF('[2]1_pielikums'!I35="","",'6.7_Līguma_piel_3'!W147)</f>
        <v/>
      </c>
      <c r="J75" s="69" t="str">
        <f>IF(I75="","",VLOOKUP(G75,'6.8_Pakalpojumu_saraksts'!B:E,4,0))</f>
        <v/>
      </c>
      <c r="K75" s="70" t="str">
        <f t="shared" ref="K75:K88" si="71">IF(I75="","",I75*J75)</f>
        <v/>
      </c>
      <c r="L75" s="71" t="str">
        <f>IF(K75="","",'6.4_Atbalsta_plāns'!$M$13)</f>
        <v/>
      </c>
      <c r="M75" s="129" t="str">
        <f t="shared" si="67"/>
        <v/>
      </c>
      <c r="N75" s="133">
        <f>IF($I$24="",0,_xlfn.IFNA(VLOOKUP(A75,[5]Sheet1!$A:$I,9,0),0))</f>
        <v>0</v>
      </c>
      <c r="O75" s="192">
        <f>IF($I$24="",0,_xlfn.IFNA(VLOOKUP(A75,[5]Sheet1!$A:NI,13,0),0))</f>
        <v>0</v>
      </c>
      <c r="P75" s="72">
        <f t="shared" si="68"/>
        <v>0</v>
      </c>
      <c r="Q75" s="113" t="e">
        <f t="shared" si="69"/>
        <v>#N/A</v>
      </c>
    </row>
    <row r="76" spans="1:17" ht="15.6" outlineLevel="1" x14ac:dyDescent="0.25">
      <c r="A76" s="31" t="str">
        <f t="shared" si="27"/>
        <v>IB_AV_555201812</v>
      </c>
      <c r="B76" s="191" t="str">
        <f>'6.1_Personas dati'!$D$25</f>
        <v>IB_AV_555</v>
      </c>
      <c r="C76" s="67">
        <f t="shared" si="64"/>
        <v>2018</v>
      </c>
      <c r="D76" s="137">
        <f t="shared" si="65"/>
        <v>12</v>
      </c>
      <c r="E76" s="68" t="str">
        <f t="shared" ref="E76:H76" si="72">E60</f>
        <v>Ģimenes atbalsta spēju stiprināšana</v>
      </c>
      <c r="F76" s="33" t="str">
        <f t="shared" si="72"/>
        <v/>
      </c>
      <c r="G76" s="68" t="str">
        <f t="shared" si="72"/>
        <v/>
      </c>
      <c r="H76" s="68" t="str">
        <f t="shared" si="72"/>
        <v/>
      </c>
      <c r="I76" s="67" t="str">
        <f>IF('[2]1_pielikums'!I36="","",'6.7_Līguma_piel_3'!W148)</f>
        <v/>
      </c>
      <c r="J76" s="69" t="str">
        <f>IF(I76="","",VLOOKUP(G76,'6.8_Pakalpojumu_saraksts'!B:E,4,0))</f>
        <v/>
      </c>
      <c r="K76" s="70" t="str">
        <f t="shared" si="71"/>
        <v/>
      </c>
      <c r="L76" s="71" t="str">
        <f>IF(K76="","",'6.4_Atbalsta_plāns'!$M$13)</f>
        <v/>
      </c>
      <c r="M76" s="129" t="str">
        <f t="shared" si="67"/>
        <v/>
      </c>
      <c r="N76" s="133">
        <f>IF($I$25="",0,_xlfn.IFNA(VLOOKUP(A76,[5]Sheet1!$A:$I,9,0),0))</f>
        <v>0</v>
      </c>
      <c r="O76" s="192">
        <f>IF($I$25="",0,_xlfn.IFNA(VLOOKUP(A76,[5]Sheet1!$A:NI,13,0),0))</f>
        <v>0</v>
      </c>
      <c r="P76" s="72">
        <f t="shared" si="68"/>
        <v>0</v>
      </c>
      <c r="Q76" s="113" t="e">
        <f t="shared" si="69"/>
        <v>#N/A</v>
      </c>
    </row>
    <row r="77" spans="1:17" ht="15.6" outlineLevel="1" x14ac:dyDescent="0.25">
      <c r="A77" s="31" t="str">
        <f t="shared" si="27"/>
        <v>IB_AV_555201812</v>
      </c>
      <c r="B77" s="191" t="str">
        <f>'6.1_Personas dati'!$D$25</f>
        <v>IB_AV_555</v>
      </c>
      <c r="C77" s="67">
        <f t="shared" si="64"/>
        <v>2018</v>
      </c>
      <c r="D77" s="137">
        <f t="shared" ref="D77" si="73">D76</f>
        <v>12</v>
      </c>
      <c r="E77" s="68" t="str">
        <f t="shared" ref="E77:H77" si="74">E61</f>
        <v>Ģimenes atbalsta spēju stiprināšana</v>
      </c>
      <c r="F77" s="33" t="str">
        <f t="shared" si="74"/>
        <v/>
      </c>
      <c r="G77" s="68" t="str">
        <f t="shared" si="74"/>
        <v/>
      </c>
      <c r="H77" s="68" t="str">
        <f t="shared" si="74"/>
        <v/>
      </c>
      <c r="I77" s="67" t="str">
        <f>IF('[2]1_pielikums'!I37="","",'6.7_Līguma_piel_3'!W149)</f>
        <v/>
      </c>
      <c r="J77" s="69" t="str">
        <f>IF(I77="","",VLOOKUP(G77,'6.8_Pakalpojumu_saraksts'!B:E,4,0))</f>
        <v/>
      </c>
      <c r="K77" s="70" t="str">
        <f t="shared" si="71"/>
        <v/>
      </c>
      <c r="L77" s="71" t="str">
        <f>IF(K77="","",'6.4_Atbalsta_plāns'!$M$13)</f>
        <v/>
      </c>
      <c r="M77" s="129" t="str">
        <f t="shared" si="67"/>
        <v/>
      </c>
      <c r="N77" s="133">
        <f>IF($I$26="",0,_xlfn.IFNA(VLOOKUP(A77,[5]Sheet1!$A:$I,9,0),0))</f>
        <v>0</v>
      </c>
      <c r="O77" s="192">
        <f>IF($I$26="",0,_xlfn.IFNA(VLOOKUP(A77,[5]Sheet1!$A:NI,13,0),0))</f>
        <v>0</v>
      </c>
      <c r="P77" s="72">
        <f t="shared" si="68"/>
        <v>0</v>
      </c>
      <c r="Q77" s="113" t="e">
        <f t="shared" si="69"/>
        <v>#N/A</v>
      </c>
    </row>
    <row r="78" spans="1:17" ht="15.6" outlineLevel="1" x14ac:dyDescent="0.25">
      <c r="A78" s="31" t="str">
        <f t="shared" si="27"/>
        <v>IB_AV_555201812</v>
      </c>
      <c r="B78" s="191" t="str">
        <f>'6.1_Personas dati'!$D$25</f>
        <v>IB_AV_555</v>
      </c>
      <c r="C78" s="67">
        <f t="shared" si="64"/>
        <v>2018</v>
      </c>
      <c r="D78" s="137">
        <f t="shared" ref="D78" si="75">D77</f>
        <v>12</v>
      </c>
      <c r="E78" s="68" t="str">
        <f t="shared" ref="E78:H78" si="76">E62</f>
        <v>Ģimenes atbalsta spēju stiprināšana</v>
      </c>
      <c r="F78" s="33" t="str">
        <f t="shared" si="76"/>
        <v/>
      </c>
      <c r="G78" s="68" t="str">
        <f t="shared" si="76"/>
        <v/>
      </c>
      <c r="H78" s="68" t="str">
        <f t="shared" si="76"/>
        <v/>
      </c>
      <c r="I78" s="67" t="str">
        <f>IF('[2]1_pielikums'!I38="","",'6.7_Līguma_piel_3'!W150)</f>
        <v/>
      </c>
      <c r="J78" s="69" t="str">
        <f>IF(I78="","",VLOOKUP(G78,'6.8_Pakalpojumu_saraksts'!B:E,4,0))</f>
        <v/>
      </c>
      <c r="K78" s="70" t="str">
        <f t="shared" si="71"/>
        <v/>
      </c>
      <c r="L78" s="71" t="str">
        <f>IF(K78="","",'6.4_Atbalsta_plāns'!$M$13)</f>
        <v/>
      </c>
      <c r="M78" s="129" t="str">
        <f t="shared" si="67"/>
        <v/>
      </c>
      <c r="N78" s="133">
        <f>IF($I$27="",0,_xlfn.IFNA(VLOOKUP(A78,[5]Sheet1!$A:$I,9,0),0))</f>
        <v>0</v>
      </c>
      <c r="O78" s="192">
        <f>IF($I$27="",0,_xlfn.IFNA(VLOOKUP(A78,[5]Sheet1!$A:NI,13,0),0))</f>
        <v>0</v>
      </c>
      <c r="P78" s="72">
        <f t="shared" si="68"/>
        <v>0</v>
      </c>
      <c r="Q78" s="113" t="e">
        <f t="shared" si="69"/>
        <v>#N/A</v>
      </c>
    </row>
    <row r="79" spans="1:17" ht="27.6" outlineLevel="1" x14ac:dyDescent="0.25">
      <c r="A79" s="31" t="str">
        <f t="shared" si="27"/>
        <v>IB_AV_555201812</v>
      </c>
      <c r="B79" s="191" t="str">
        <f>'6.1_Personas dati'!$D$25</f>
        <v>IB_AV_555</v>
      </c>
      <c r="C79" s="67">
        <f t="shared" si="64"/>
        <v>2018</v>
      </c>
      <c r="D79" s="137">
        <f t="shared" ref="D79" si="77">D78</f>
        <v>12</v>
      </c>
      <c r="E79" s="68" t="str">
        <f t="shared" ref="E79:H79" si="78">E63</f>
        <v>SBS pakalpojumi bērniem zaudētās funkcijas kompensēšanai</v>
      </c>
      <c r="F79" s="33" t="str">
        <f t="shared" si="78"/>
        <v/>
      </c>
      <c r="G79" s="68" t="str">
        <f t="shared" si="78"/>
        <v/>
      </c>
      <c r="H79" s="68" t="str">
        <f t="shared" si="78"/>
        <v/>
      </c>
      <c r="I79" s="67" t="str">
        <f>IF('[2]1_pielikums'!I39="","",'6.7_Līguma_piel_3'!W151)</f>
        <v/>
      </c>
      <c r="J79" s="69" t="str">
        <f>IF(I79="","",VLOOKUP(G79,'6.8_Pakalpojumu_saraksts'!B:E,4,0))</f>
        <v/>
      </c>
      <c r="K79" s="70" t="str">
        <f t="shared" si="71"/>
        <v/>
      </c>
      <c r="L79" s="71" t="str">
        <f>IF(K79="","",'6.4_Atbalsta_plāns'!$M$13)</f>
        <v/>
      </c>
      <c r="M79" s="129" t="str">
        <f t="shared" si="67"/>
        <v/>
      </c>
      <c r="N79" s="133">
        <f>IF($I$28="",0,_xlfn.IFNA(VLOOKUP(A79,[5]Sheet1!$A:$I,9,0),0))</f>
        <v>0</v>
      </c>
      <c r="O79" s="192">
        <f>IF($I$28="",0,_xlfn.IFNA(VLOOKUP(A79,[5]Sheet1!$A:NI,13,0),0))</f>
        <v>0</v>
      </c>
      <c r="P79" s="72">
        <f t="shared" si="68"/>
        <v>0</v>
      </c>
      <c r="Q79" s="113" t="e">
        <f t="shared" si="69"/>
        <v>#N/A</v>
      </c>
    </row>
    <row r="80" spans="1:17" ht="27.6" outlineLevel="1" x14ac:dyDescent="0.25">
      <c r="A80" s="31" t="str">
        <f t="shared" si="27"/>
        <v>IB_AV_555201812</v>
      </c>
      <c r="B80" s="191" t="str">
        <f>'6.1_Personas dati'!$D$25</f>
        <v>IB_AV_555</v>
      </c>
      <c r="C80" s="67">
        <f t="shared" si="64"/>
        <v>2018</v>
      </c>
      <c r="D80" s="137">
        <f t="shared" ref="D80" si="79">D79</f>
        <v>12</v>
      </c>
      <c r="E80" s="68" t="str">
        <f t="shared" ref="E80:H80" si="80">E64</f>
        <v>SBS pakalpojumi bērniem zaudētās funkcijas kompensēšanai</v>
      </c>
      <c r="F80" s="33" t="str">
        <f t="shared" si="80"/>
        <v/>
      </c>
      <c r="G80" s="68" t="str">
        <f t="shared" si="80"/>
        <v/>
      </c>
      <c r="H80" s="68" t="str">
        <f t="shared" si="80"/>
        <v/>
      </c>
      <c r="I80" s="67" t="str">
        <f>IF('[2]1_pielikums'!I40="","",'6.7_Līguma_piel_3'!W152)</f>
        <v/>
      </c>
      <c r="J80" s="69" t="str">
        <f>IF(I80="","",VLOOKUP(G80,'6.8_Pakalpojumu_saraksts'!B:E,4,0))</f>
        <v/>
      </c>
      <c r="K80" s="70" t="str">
        <f t="shared" si="71"/>
        <v/>
      </c>
      <c r="L80" s="71" t="str">
        <f>IF(K80="","",'6.4_Atbalsta_plāns'!$M$13)</f>
        <v/>
      </c>
      <c r="M80" s="129" t="str">
        <f t="shared" si="67"/>
        <v/>
      </c>
      <c r="N80" s="133">
        <f>IF($I$29="",0,_xlfn.IFNA(VLOOKUP(A80,[5]Sheet1!$A:$I,9,0),0))</f>
        <v>0</v>
      </c>
      <c r="O80" s="192">
        <f>IF($I$29="",0,_xlfn.IFNA(VLOOKUP(A80,[5]Sheet1!$A:NI,13,0),0))</f>
        <v>0</v>
      </c>
      <c r="P80" s="72">
        <f t="shared" si="68"/>
        <v>0</v>
      </c>
      <c r="Q80" s="113" t="e">
        <f t="shared" si="69"/>
        <v>#N/A</v>
      </c>
    </row>
    <row r="81" spans="1:17" ht="27.6" outlineLevel="1" x14ac:dyDescent="0.25">
      <c r="A81" s="31" t="str">
        <f t="shared" si="27"/>
        <v>IB_AV_555201812</v>
      </c>
      <c r="B81" s="191" t="str">
        <f>'6.1_Personas dati'!$D$25</f>
        <v>IB_AV_555</v>
      </c>
      <c r="C81" s="67">
        <f t="shared" si="64"/>
        <v>2018</v>
      </c>
      <c r="D81" s="137">
        <f t="shared" ref="D81" si="81">D80</f>
        <v>12</v>
      </c>
      <c r="E81" s="68" t="str">
        <f t="shared" ref="E81:H81" si="82">E65</f>
        <v>SBS pakalpojumi bērniem zaudētās funkcijas kompensēšanai</v>
      </c>
      <c r="F81" s="33" t="str">
        <f t="shared" si="82"/>
        <v/>
      </c>
      <c r="G81" s="68" t="str">
        <f t="shared" si="82"/>
        <v/>
      </c>
      <c r="H81" s="68" t="str">
        <f t="shared" si="82"/>
        <v/>
      </c>
      <c r="I81" s="67" t="str">
        <f>IF('[2]1_pielikums'!I41="","",'6.7_Līguma_piel_3'!W153)</f>
        <v/>
      </c>
      <c r="J81" s="69" t="str">
        <f>IF(I81="","",VLOOKUP(G81,'6.8_Pakalpojumu_saraksts'!B:E,4,0))</f>
        <v/>
      </c>
      <c r="K81" s="70" t="str">
        <f t="shared" si="71"/>
        <v/>
      </c>
      <c r="L81" s="71" t="str">
        <f>IF(K81="","",'6.4_Atbalsta_plāns'!$M$13)</f>
        <v/>
      </c>
      <c r="M81" s="129" t="str">
        <f t="shared" si="67"/>
        <v/>
      </c>
      <c r="N81" s="133">
        <f>IF($I$30="",0,_xlfn.IFNA(VLOOKUP(A81,[5]Sheet1!$A:$I,9,0),0))</f>
        <v>0</v>
      </c>
      <c r="O81" s="192">
        <f>IF($I$30="",0,_xlfn.IFNA(VLOOKUP(A81,[5]Sheet1!$A:NI,13,0),0))</f>
        <v>0</v>
      </c>
      <c r="P81" s="72">
        <f t="shared" si="68"/>
        <v>0</v>
      </c>
      <c r="Q81" s="113" t="e">
        <f t="shared" si="69"/>
        <v>#N/A</v>
      </c>
    </row>
    <row r="82" spans="1:17" ht="27.6" outlineLevel="1" x14ac:dyDescent="0.25">
      <c r="A82" s="31" t="str">
        <f t="shared" si="27"/>
        <v>IB_AV_555201812</v>
      </c>
      <c r="B82" s="191" t="str">
        <f>'6.1_Personas dati'!$D$25</f>
        <v>IB_AV_555</v>
      </c>
      <c r="C82" s="67">
        <f t="shared" si="64"/>
        <v>2018</v>
      </c>
      <c r="D82" s="137">
        <f t="shared" ref="D82" si="83">D81</f>
        <v>12</v>
      </c>
      <c r="E82" s="68" t="str">
        <f t="shared" ref="E82:H82" si="84">E66</f>
        <v>SBS pakalpojumi bērniem zaudētās funkcijas kompensēšanai</v>
      </c>
      <c r="F82" s="33" t="str">
        <f t="shared" si="84"/>
        <v/>
      </c>
      <c r="G82" s="68" t="str">
        <f t="shared" si="84"/>
        <v/>
      </c>
      <c r="H82" s="68" t="str">
        <f t="shared" si="84"/>
        <v/>
      </c>
      <c r="I82" s="67" t="str">
        <f>IF('[2]1_pielikums'!I42="","",'6.7_Līguma_piel_3'!W154)</f>
        <v/>
      </c>
      <c r="J82" s="69" t="str">
        <f>IF(I82="","",VLOOKUP(G82,'6.8_Pakalpojumu_saraksts'!B:E,4,0))</f>
        <v/>
      </c>
      <c r="K82" s="70" t="str">
        <f t="shared" si="71"/>
        <v/>
      </c>
      <c r="L82" s="71" t="str">
        <f>IF(K82="","",'6.4_Atbalsta_plāns'!$M$13)</f>
        <v/>
      </c>
      <c r="M82" s="129" t="str">
        <f t="shared" si="67"/>
        <v/>
      </c>
      <c r="N82" s="133">
        <f>IF($I$31="",0,_xlfn.IFNA(VLOOKUP(A82,[5]Sheet1!$A:$I,9,0),0))</f>
        <v>0</v>
      </c>
      <c r="O82" s="192">
        <f>IF($I$31="",0,_xlfn.IFNA(VLOOKUP(A82,[5]Sheet1!$A:NI,13,0),0))</f>
        <v>0</v>
      </c>
      <c r="P82" s="72">
        <f t="shared" si="68"/>
        <v>0</v>
      </c>
      <c r="Q82" s="113" t="e">
        <f t="shared" si="69"/>
        <v>#N/A</v>
      </c>
    </row>
    <row r="83" spans="1:17" ht="27.6" outlineLevel="1" x14ac:dyDescent="0.25">
      <c r="A83" s="31" t="str">
        <f t="shared" si="27"/>
        <v>IB_AV_555201812</v>
      </c>
      <c r="B83" s="191" t="str">
        <f>'6.1_Personas dati'!$D$25</f>
        <v>IB_AV_555</v>
      </c>
      <c r="C83" s="67">
        <f t="shared" si="64"/>
        <v>2018</v>
      </c>
      <c r="D83" s="137">
        <f t="shared" ref="D83" si="85">D82</f>
        <v>12</v>
      </c>
      <c r="E83" s="68" t="str">
        <f t="shared" ref="E83:H83" si="86">E67</f>
        <v>SBS pakalpojumi bērniem zaudētās funkcijas kompensēšanai</v>
      </c>
      <c r="F83" s="33" t="str">
        <f t="shared" si="86"/>
        <v/>
      </c>
      <c r="G83" s="68" t="str">
        <f t="shared" si="86"/>
        <v/>
      </c>
      <c r="H83" s="68" t="str">
        <f t="shared" si="86"/>
        <v/>
      </c>
      <c r="I83" s="67" t="str">
        <f>IF('[2]1_pielikums'!I43="","",'6.7_Līguma_piel_3'!W155)</f>
        <v/>
      </c>
      <c r="J83" s="69" t="str">
        <f>IF(I83="","",VLOOKUP(G83,'6.8_Pakalpojumu_saraksts'!B:E,4,0))</f>
        <v/>
      </c>
      <c r="K83" s="70" t="str">
        <f t="shared" si="71"/>
        <v/>
      </c>
      <c r="L83" s="71" t="str">
        <f>IF(K83="","",'6.4_Atbalsta_plāns'!$M$13)</f>
        <v/>
      </c>
      <c r="M83" s="129" t="str">
        <f t="shared" si="67"/>
        <v/>
      </c>
      <c r="N83" s="133">
        <f>IF($I$32="",0,_xlfn.IFNA(VLOOKUP(A83,[5]Sheet1!$A:$I,9,0),0))</f>
        <v>0</v>
      </c>
      <c r="O83" s="192">
        <f>IF($I$32="",0,_xlfn.IFNA(VLOOKUP(A83,[5]Sheet1!$A:NI,13,0),0))</f>
        <v>0</v>
      </c>
      <c r="P83" s="72">
        <f t="shared" si="68"/>
        <v>0</v>
      </c>
      <c r="Q83" s="113" t="e">
        <f t="shared" si="69"/>
        <v>#N/A</v>
      </c>
    </row>
    <row r="84" spans="1:17" ht="27.6" outlineLevel="1" x14ac:dyDescent="0.25">
      <c r="A84" s="31" t="str">
        <f t="shared" si="27"/>
        <v>IB_AV_555201812</v>
      </c>
      <c r="B84" s="191" t="str">
        <f>'6.1_Personas dati'!$D$25</f>
        <v>IB_AV_555</v>
      </c>
      <c r="C84" s="67">
        <f t="shared" si="64"/>
        <v>2018</v>
      </c>
      <c r="D84" s="137">
        <f t="shared" ref="D84" si="87">D83</f>
        <v>12</v>
      </c>
      <c r="E84" s="68" t="str">
        <f t="shared" ref="E84:H84" si="88">E68</f>
        <v>Bērniem funkcionēšanas spēju uzturēšana un attīstīšana</v>
      </c>
      <c r="F84" s="33" t="str">
        <f t="shared" si="88"/>
        <v/>
      </c>
      <c r="G84" s="68" t="str">
        <f t="shared" si="88"/>
        <v/>
      </c>
      <c r="H84" s="68" t="str">
        <f t="shared" si="88"/>
        <v/>
      </c>
      <c r="I84" s="67" t="str">
        <f>IF('[2]1_pielikums'!I44="","",'6.7_Līguma_piel_3'!W156)</f>
        <v/>
      </c>
      <c r="J84" s="69" t="str">
        <f>IF(I84="","",VLOOKUP(G84,'6.8_Pakalpojumu_saraksts'!B:E,4,0))</f>
        <v/>
      </c>
      <c r="K84" s="70" t="str">
        <f t="shared" si="71"/>
        <v/>
      </c>
      <c r="L84" s="71" t="str">
        <f>IF(K84="","",'6.4_Atbalsta_plāns'!$M$13)</f>
        <v/>
      </c>
      <c r="M84" s="129" t="str">
        <f t="shared" si="67"/>
        <v/>
      </c>
      <c r="N84" s="133">
        <f>IF($I$33="",0,_xlfn.IFNA(VLOOKUP(A84,[5]Sheet1!$A:$I,9,0),0))</f>
        <v>0</v>
      </c>
      <c r="O84" s="192">
        <f>IF($I$33="",0,_xlfn.IFNA(VLOOKUP(A84,[5]Sheet1!$A:NI,13,0),0))</f>
        <v>0</v>
      </c>
      <c r="P84" s="72">
        <f t="shared" si="68"/>
        <v>0</v>
      </c>
      <c r="Q84" s="113" t="e">
        <f t="shared" si="69"/>
        <v>#N/A</v>
      </c>
    </row>
    <row r="85" spans="1:17" ht="27.6" outlineLevel="1" x14ac:dyDescent="0.25">
      <c r="A85" s="31" t="str">
        <f t="shared" si="27"/>
        <v>IB_AV_555201812</v>
      </c>
      <c r="B85" s="191" t="str">
        <f>'6.1_Personas dati'!$D$25</f>
        <v>IB_AV_555</v>
      </c>
      <c r="C85" s="67">
        <f t="shared" si="64"/>
        <v>2018</v>
      </c>
      <c r="D85" s="137">
        <f t="shared" ref="D85" si="89">D84</f>
        <v>12</v>
      </c>
      <c r="E85" s="68" t="str">
        <f t="shared" ref="E85:H85" si="90">E69</f>
        <v>Bērniem funkcionēšanas spēju uzturēšana un attīstīšana</v>
      </c>
      <c r="F85" s="33" t="str">
        <f t="shared" si="90"/>
        <v/>
      </c>
      <c r="G85" s="68" t="str">
        <f t="shared" si="90"/>
        <v/>
      </c>
      <c r="H85" s="68" t="str">
        <f t="shared" si="90"/>
        <v/>
      </c>
      <c r="I85" s="67" t="str">
        <f>IF('[2]1_pielikums'!I45="","",'6.7_Līguma_piel_3'!W157)</f>
        <v/>
      </c>
      <c r="J85" s="69" t="str">
        <f>IF(I85="","",VLOOKUP(G85,'6.8_Pakalpojumu_saraksts'!B:E,4,0))</f>
        <v/>
      </c>
      <c r="K85" s="70" t="str">
        <f t="shared" si="71"/>
        <v/>
      </c>
      <c r="L85" s="71" t="str">
        <f>IF(K85="","",'6.4_Atbalsta_plāns'!$M$13)</f>
        <v/>
      </c>
      <c r="M85" s="129" t="str">
        <f t="shared" si="67"/>
        <v/>
      </c>
      <c r="N85" s="133">
        <f>IF($I$34="",0,_xlfn.IFNA(VLOOKUP(A85,[5]Sheet1!$A:$I,9,0),0))</f>
        <v>0</v>
      </c>
      <c r="O85" s="192">
        <f>IF($I$34="",0,_xlfn.IFNA(VLOOKUP(A85,[5]Sheet1!$A:NI,13,0),0))</f>
        <v>0</v>
      </c>
      <c r="P85" s="72">
        <f t="shared" si="68"/>
        <v>0</v>
      </c>
      <c r="Q85" s="113" t="e">
        <f t="shared" si="69"/>
        <v>#N/A</v>
      </c>
    </row>
    <row r="86" spans="1:17" ht="27.6" outlineLevel="1" x14ac:dyDescent="0.25">
      <c r="A86" s="31" t="str">
        <f t="shared" si="27"/>
        <v>IB_AV_555201812</v>
      </c>
      <c r="B86" s="191" t="str">
        <f>'6.1_Personas dati'!$D$25</f>
        <v>IB_AV_555</v>
      </c>
      <c r="C86" s="67">
        <f t="shared" si="64"/>
        <v>2018</v>
      </c>
      <c r="D86" s="137">
        <f t="shared" ref="D86" si="91">D85</f>
        <v>12</v>
      </c>
      <c r="E86" s="68" t="str">
        <f t="shared" ref="E86:H86" si="92">E70</f>
        <v>Bērniem funkcionēšanas spēju uzturēšana un attīstīšana</v>
      </c>
      <c r="F86" s="33" t="str">
        <f t="shared" si="92"/>
        <v/>
      </c>
      <c r="G86" s="68" t="str">
        <f t="shared" si="92"/>
        <v/>
      </c>
      <c r="H86" s="68" t="str">
        <f t="shared" si="92"/>
        <v/>
      </c>
      <c r="I86" s="67" t="str">
        <f>IF('[2]1_pielikums'!I46="","",'6.7_Līguma_piel_3'!W158)</f>
        <v/>
      </c>
      <c r="J86" s="69" t="str">
        <f>IF(I86="","",VLOOKUP(G86,'6.8_Pakalpojumu_saraksts'!B:E,4,0))</f>
        <v/>
      </c>
      <c r="K86" s="70" t="str">
        <f t="shared" si="71"/>
        <v/>
      </c>
      <c r="L86" s="71" t="str">
        <f>IF(K86="","",'6.4_Atbalsta_plāns'!$M$13)</f>
        <v/>
      </c>
      <c r="M86" s="129" t="str">
        <f t="shared" si="67"/>
        <v/>
      </c>
      <c r="N86" s="133">
        <f>IF($I$35="",0,_xlfn.IFNA(VLOOKUP(A86,[5]Sheet1!$A:$I,9,0),0))</f>
        <v>0</v>
      </c>
      <c r="O86" s="192">
        <f>IF($I$35="",0,_xlfn.IFNA(VLOOKUP(A86,[5]Sheet1!$A:NI,13,0),0))</f>
        <v>0</v>
      </c>
      <c r="P86" s="72">
        <f t="shared" si="68"/>
        <v>0</v>
      </c>
      <c r="Q86" s="113" t="e">
        <f t="shared" si="69"/>
        <v>#N/A</v>
      </c>
    </row>
    <row r="87" spans="1:17" ht="27.6" outlineLevel="1" x14ac:dyDescent="0.25">
      <c r="A87" s="31" t="str">
        <f t="shared" si="27"/>
        <v>IB_AV_555201812</v>
      </c>
      <c r="B87" s="191" t="str">
        <f>'6.1_Personas dati'!$D$25</f>
        <v>IB_AV_555</v>
      </c>
      <c r="C87" s="67">
        <f t="shared" si="64"/>
        <v>2018</v>
      </c>
      <c r="D87" s="137">
        <f t="shared" ref="D87" si="93">D86</f>
        <v>12</v>
      </c>
      <c r="E87" s="68" t="str">
        <f t="shared" ref="E87:H87" si="94">E71</f>
        <v>Bērniem funkcionēšanas spēju uzturēšana un attīstīšana</v>
      </c>
      <c r="F87" s="33" t="str">
        <f t="shared" si="94"/>
        <v/>
      </c>
      <c r="G87" s="68" t="str">
        <f t="shared" si="94"/>
        <v/>
      </c>
      <c r="H87" s="68" t="str">
        <f t="shared" si="94"/>
        <v/>
      </c>
      <c r="I87" s="67" t="str">
        <f>IF('[2]1_pielikums'!I47="","",'6.7_Līguma_piel_3'!W159)</f>
        <v/>
      </c>
      <c r="J87" s="69" t="str">
        <f>IF(I87="","",VLOOKUP(G87,'6.8_Pakalpojumu_saraksts'!B:E,4,0))</f>
        <v/>
      </c>
      <c r="K87" s="70" t="str">
        <f t="shared" si="71"/>
        <v/>
      </c>
      <c r="L87" s="71" t="str">
        <f>IF(K87="","",'6.4_Atbalsta_plāns'!$M$13)</f>
        <v/>
      </c>
      <c r="M87" s="129" t="str">
        <f t="shared" si="67"/>
        <v/>
      </c>
      <c r="N87" s="133">
        <f>IF($I$36="",0,_xlfn.IFNA(VLOOKUP(A87,[5]Sheet1!$A:$I,9,0),0))</f>
        <v>0</v>
      </c>
      <c r="O87" s="192">
        <f>IF($I$36="",0,_xlfn.IFNA(VLOOKUP(A87,[5]Sheet1!$A:NI,13,0),0))</f>
        <v>0</v>
      </c>
      <c r="P87" s="72">
        <f t="shared" si="68"/>
        <v>0</v>
      </c>
      <c r="Q87" s="113" t="e">
        <f t="shared" si="69"/>
        <v>#N/A</v>
      </c>
    </row>
    <row r="88" spans="1:17" ht="27.6" outlineLevel="1" x14ac:dyDescent="0.25">
      <c r="A88" s="31" t="str">
        <f t="shared" si="27"/>
        <v>IB_AV_555201812</v>
      </c>
      <c r="B88" s="191" t="str">
        <f>'6.1_Personas dati'!$D$25</f>
        <v>IB_AV_555</v>
      </c>
      <c r="C88" s="67">
        <f t="shared" si="64"/>
        <v>2018</v>
      </c>
      <c r="D88" s="137">
        <f t="shared" ref="D88" si="95">D87</f>
        <v>12</v>
      </c>
      <c r="E88" s="68" t="str">
        <f t="shared" ref="E88:H88" si="96">E72</f>
        <v>Bērniem funkcionēšanas spēju uzturēšana un attīstīšana</v>
      </c>
      <c r="F88" s="33" t="str">
        <f t="shared" si="96"/>
        <v/>
      </c>
      <c r="G88" s="68" t="str">
        <f t="shared" si="96"/>
        <v/>
      </c>
      <c r="H88" s="68" t="str">
        <f t="shared" si="96"/>
        <v/>
      </c>
      <c r="I88" s="67" t="str">
        <f>IF('[2]1_pielikums'!I48="","",'6.7_Līguma_piel_3'!W160)</f>
        <v/>
      </c>
      <c r="J88" s="69" t="str">
        <f>IF(I88="","",VLOOKUP(G88,'6.8_Pakalpojumu_saraksts'!B:E,4,0))</f>
        <v/>
      </c>
      <c r="K88" s="70" t="str">
        <f t="shared" si="71"/>
        <v/>
      </c>
      <c r="L88" s="71" t="str">
        <f>IF(K88="","",'6.4_Atbalsta_plāns'!$M$13)</f>
        <v/>
      </c>
      <c r="M88" s="129" t="str">
        <f t="shared" si="67"/>
        <v/>
      </c>
      <c r="N88" s="133">
        <f>IF($I$37="",0,_xlfn.IFNA(VLOOKUP(A88,[5]Sheet1!$A:$I,9,0),0))</f>
        <v>0</v>
      </c>
      <c r="O88" s="192">
        <f>IF($I$37="",0,_xlfn.IFNA(VLOOKUP(A88,[5]Sheet1!$A:NI,13,0),0))</f>
        <v>0</v>
      </c>
      <c r="P88" s="72">
        <f t="shared" si="68"/>
        <v>0</v>
      </c>
      <c r="Q88" s="113" t="e">
        <f t="shared" si="69"/>
        <v>#N/A</v>
      </c>
    </row>
    <row r="89" spans="1:17" ht="15.6" x14ac:dyDescent="0.25">
      <c r="B89" s="191" t="str">
        <f>'6.1_Personas dati'!$D$25</f>
        <v>IB_AV_555</v>
      </c>
      <c r="C89" s="91">
        <f>IF(D89&lt;=12,IF(D88&lt;D89,C88,C88+1),C88+1)</f>
        <v>2019</v>
      </c>
      <c r="D89" s="138">
        <f>IF(D88+1&gt;12,1,D88+1)</f>
        <v>1</v>
      </c>
      <c r="E89" s="86" t="s">
        <v>260</v>
      </c>
      <c r="F89" s="87"/>
      <c r="G89" s="86"/>
      <c r="H89" s="86"/>
      <c r="I89" s="86"/>
      <c r="J89" s="86"/>
      <c r="K89" s="86"/>
      <c r="L89" s="88">
        <f>'6.4_Atbalsta_plāns'!$M$13</f>
        <v>0</v>
      </c>
      <c r="M89" s="110">
        <f t="shared" ref="M89" si="97">SUM(M90:M104)</f>
        <v>0</v>
      </c>
      <c r="N89" s="131">
        <f t="shared" ref="N89" si="98">SUM(N90:N104)</f>
        <v>0</v>
      </c>
      <c r="O89" s="132">
        <f t="shared" ref="O89" si="99">SUM(O90:O104)</f>
        <v>0</v>
      </c>
      <c r="P89" s="89" t="e">
        <f t="shared" ref="P89" si="100">SUM(P90:P104)</f>
        <v>#REF!</v>
      </c>
      <c r="Q89" s="112" t="e">
        <f t="shared" si="63"/>
        <v>#REF!</v>
      </c>
    </row>
    <row r="90" spans="1:17" ht="15.6" outlineLevel="1" x14ac:dyDescent="0.25">
      <c r="A90" s="31" t="str">
        <f t="shared" si="27"/>
        <v>IB_AV_55520191</v>
      </c>
      <c r="B90" s="191" t="str">
        <f>'6.1_Personas dati'!$D$25</f>
        <v>IB_AV_555</v>
      </c>
      <c r="C90" s="67">
        <f t="shared" ref="C90" si="101">C89</f>
        <v>2019</v>
      </c>
      <c r="D90" s="137">
        <f t="shared" ref="D90:D92" si="102">D89</f>
        <v>1</v>
      </c>
      <c r="E90" s="68" t="str">
        <f>E74</f>
        <v>Ģimenes atbalsta spēju stiprināšana</v>
      </c>
      <c r="F90" s="33" t="str">
        <f t="shared" ref="F90:H90" si="103">F74</f>
        <v/>
      </c>
      <c r="G90" s="68" t="str">
        <f t="shared" si="103"/>
        <v/>
      </c>
      <c r="H90" s="68" t="str">
        <f t="shared" si="103"/>
        <v/>
      </c>
      <c r="I90" s="67" t="str">
        <f>IF('[2]1_pielikums'!J34="","",'6.7_Līguma_piel_3'!X146)</f>
        <v/>
      </c>
      <c r="J90" s="69" t="str">
        <f>IF(I90="","",VLOOKUP(G90,'6.8_Pakalpojumu_saraksts'!B:E,4,0))</f>
        <v/>
      </c>
      <c r="K90" s="70" t="str">
        <f>IF(I90="","",I90*J90)</f>
        <v/>
      </c>
      <c r="L90" s="71" t="str">
        <f>IF(K90="","",'6.4_Atbalsta_plāns'!$M$13)</f>
        <v/>
      </c>
      <c r="M90" s="129" t="str">
        <f t="shared" ref="M90:M104" si="104">IF(K90="","",K90*L90)</f>
        <v/>
      </c>
      <c r="N90" s="133">
        <f>IF($I$23="",0,_xlfn.IFNA(VLOOKUP(A90,[5]Sheet1!$A:$I,9,0),0))</f>
        <v>0</v>
      </c>
      <c r="O90" s="192">
        <f>IF($I$23="",0,_xlfn.IFNA(VLOOKUP(A90,[5]Sheet1!$A:NI,13,0),0))</f>
        <v>0</v>
      </c>
      <c r="P90" s="72" t="e">
        <f>IF(#REF!="","",IF(M90="",0-#REF!,M90-#REF!))</f>
        <v>#REF!</v>
      </c>
      <c r="Q90" s="113" t="e">
        <f>IF(M56&gt;0,IF(#REF!=0,Q74,Q74-#REF!),0)</f>
        <v>#REF!</v>
      </c>
    </row>
    <row r="91" spans="1:17" ht="15.6" outlineLevel="1" x14ac:dyDescent="0.25">
      <c r="A91" s="31" t="str">
        <f t="shared" si="27"/>
        <v>IB_AV_55520191</v>
      </c>
      <c r="B91" s="191" t="str">
        <f>'6.1_Personas dati'!$D$25</f>
        <v>IB_AV_555</v>
      </c>
      <c r="C91" s="67">
        <f t="shared" si="64"/>
        <v>2019</v>
      </c>
      <c r="D91" s="137">
        <f t="shared" si="102"/>
        <v>1</v>
      </c>
      <c r="E91" s="68" t="str">
        <f t="shared" ref="E91:H91" si="105">E75</f>
        <v>Ģimenes atbalsta spēju stiprināšana</v>
      </c>
      <c r="F91" s="33" t="str">
        <f t="shared" si="105"/>
        <v/>
      </c>
      <c r="G91" s="68" t="str">
        <f t="shared" si="105"/>
        <v/>
      </c>
      <c r="H91" s="68" t="str">
        <f t="shared" si="105"/>
        <v/>
      </c>
      <c r="I91" s="67" t="str">
        <f>IF('[2]1_pielikums'!J35="","",'6.7_Līguma_piel_3'!X147)</f>
        <v/>
      </c>
      <c r="J91" s="69" t="str">
        <f>IF(I91="","",VLOOKUP(G91,'6.8_Pakalpojumu_saraksts'!B:E,4,0))</f>
        <v/>
      </c>
      <c r="K91" s="70" t="str">
        <f t="shared" ref="K91:K104" si="106">IF(I91="","",I91*J91)</f>
        <v/>
      </c>
      <c r="L91" s="71" t="str">
        <f>IF(K91="","",'6.4_Atbalsta_plāns'!$M$13)</f>
        <v/>
      </c>
      <c r="M91" s="129" t="str">
        <f t="shared" si="104"/>
        <v/>
      </c>
      <c r="N91" s="133">
        <f>IF($I$24="",0,_xlfn.IFNA(VLOOKUP(A91,[5]Sheet1!$A:$I,9,0),0))</f>
        <v>0</v>
      </c>
      <c r="O91" s="192">
        <f>IF($I$24="",0,_xlfn.IFNA(VLOOKUP(A91,[5]Sheet1!$A:NI,13,0),0))</f>
        <v>0</v>
      </c>
      <c r="P91" s="72" t="e">
        <f>IF(#REF!="","",IF(M91="",0-#REF!,M91-#REF!))</f>
        <v>#REF!</v>
      </c>
      <c r="Q91" s="113">
        <f>IF(M57&gt;0,IF(#REF!=0,Q75,Q75-#REF!),0)</f>
        <v>0</v>
      </c>
    </row>
    <row r="92" spans="1:17" ht="15.6" outlineLevel="1" x14ac:dyDescent="0.25">
      <c r="A92" s="31" t="str">
        <f t="shared" si="27"/>
        <v>IB_AV_55520191</v>
      </c>
      <c r="B92" s="191" t="str">
        <f>'6.1_Personas dati'!$D$25</f>
        <v>IB_AV_555</v>
      </c>
      <c r="C92" s="67">
        <f t="shared" si="64"/>
        <v>2019</v>
      </c>
      <c r="D92" s="137">
        <f t="shared" si="102"/>
        <v>1</v>
      </c>
      <c r="E92" s="68" t="str">
        <f t="shared" ref="E92:H92" si="107">E76</f>
        <v>Ģimenes atbalsta spēju stiprināšana</v>
      </c>
      <c r="F92" s="33" t="str">
        <f t="shared" si="107"/>
        <v/>
      </c>
      <c r="G92" s="68" t="str">
        <f t="shared" si="107"/>
        <v/>
      </c>
      <c r="H92" s="68" t="str">
        <f t="shared" si="107"/>
        <v/>
      </c>
      <c r="I92" s="67" t="str">
        <f>IF('[2]1_pielikums'!J36="","",'6.7_Līguma_piel_3'!X148)</f>
        <v/>
      </c>
      <c r="J92" s="69" t="str">
        <f>IF(I92="","",VLOOKUP(G92,'6.8_Pakalpojumu_saraksts'!B:E,4,0))</f>
        <v/>
      </c>
      <c r="K92" s="70" t="str">
        <f t="shared" si="106"/>
        <v/>
      </c>
      <c r="L92" s="71" t="str">
        <f>IF(K92="","",'6.4_Atbalsta_plāns'!$M$13)</f>
        <v/>
      </c>
      <c r="M92" s="129" t="str">
        <f t="shared" si="104"/>
        <v/>
      </c>
      <c r="N92" s="133">
        <f>IF($I$25="",0,_xlfn.IFNA(VLOOKUP(A92,[5]Sheet1!$A:$I,9,0),0))</f>
        <v>0</v>
      </c>
      <c r="O92" s="192">
        <f>IF($I$25="",0,_xlfn.IFNA(VLOOKUP(A92,[5]Sheet1!$A:NI,13,0),0))</f>
        <v>0</v>
      </c>
      <c r="P92" s="72" t="e">
        <f>IF(#REF!="","",IF(M92="",0-#REF!,M92-#REF!))</f>
        <v>#REF!</v>
      </c>
      <c r="Q92" s="113" t="e">
        <f>IF(M58&gt;0,IF(#REF!=0,Q76,Q76-#REF!),0)</f>
        <v>#REF!</v>
      </c>
    </row>
    <row r="93" spans="1:17" ht="15.6" outlineLevel="1" x14ac:dyDescent="0.25">
      <c r="A93" s="31" t="str">
        <f t="shared" si="27"/>
        <v>IB_AV_55520191</v>
      </c>
      <c r="B93" s="191" t="str">
        <f>'6.1_Personas dati'!$D$25</f>
        <v>IB_AV_555</v>
      </c>
      <c r="C93" s="67">
        <f t="shared" si="64"/>
        <v>2019</v>
      </c>
      <c r="D93" s="137">
        <f t="shared" ref="D93" si="108">D92</f>
        <v>1</v>
      </c>
      <c r="E93" s="68" t="str">
        <f t="shared" ref="E93:H93" si="109">E77</f>
        <v>Ģimenes atbalsta spēju stiprināšana</v>
      </c>
      <c r="F93" s="33" t="str">
        <f t="shared" si="109"/>
        <v/>
      </c>
      <c r="G93" s="68" t="str">
        <f t="shared" si="109"/>
        <v/>
      </c>
      <c r="H93" s="68" t="str">
        <f t="shared" si="109"/>
        <v/>
      </c>
      <c r="I93" s="67" t="str">
        <f>IF('[2]1_pielikums'!J37="","",'6.7_Līguma_piel_3'!X149)</f>
        <v/>
      </c>
      <c r="J93" s="69" t="str">
        <f>IF(I93="","",VLOOKUP(G93,'6.8_Pakalpojumu_saraksts'!B:E,4,0))</f>
        <v/>
      </c>
      <c r="K93" s="70" t="str">
        <f t="shared" si="106"/>
        <v/>
      </c>
      <c r="L93" s="71" t="str">
        <f>IF(K93="","",'6.4_Atbalsta_plāns'!$M$13)</f>
        <v/>
      </c>
      <c r="M93" s="129" t="str">
        <f t="shared" si="104"/>
        <v/>
      </c>
      <c r="N93" s="133">
        <f>IF($I$26="",0,_xlfn.IFNA(VLOOKUP(A93,[5]Sheet1!$A:$I,9,0),0))</f>
        <v>0</v>
      </c>
      <c r="O93" s="192">
        <f>IF($I$26="",0,_xlfn.IFNA(VLOOKUP(A93,[5]Sheet1!$A:NI,13,0),0))</f>
        <v>0</v>
      </c>
      <c r="P93" s="72" t="e">
        <f>IF(#REF!="","",IF(M93="",0-#REF!,M93-#REF!))</f>
        <v>#REF!</v>
      </c>
      <c r="Q93" s="113" t="e">
        <f>IF(M59&gt;0,IF(#REF!=0,Q77,Q77-#REF!),0)</f>
        <v>#REF!</v>
      </c>
    </row>
    <row r="94" spans="1:17" ht="15.6" outlineLevel="1" x14ac:dyDescent="0.25">
      <c r="A94" s="31" t="str">
        <f t="shared" si="27"/>
        <v>IB_AV_55520191</v>
      </c>
      <c r="B94" s="191" t="str">
        <f>'6.1_Personas dati'!$D$25</f>
        <v>IB_AV_555</v>
      </c>
      <c r="C94" s="67">
        <f t="shared" si="64"/>
        <v>2019</v>
      </c>
      <c r="D94" s="137">
        <f t="shared" ref="D94" si="110">D93</f>
        <v>1</v>
      </c>
      <c r="E94" s="68" t="str">
        <f t="shared" ref="E94:H94" si="111">E78</f>
        <v>Ģimenes atbalsta spēju stiprināšana</v>
      </c>
      <c r="F94" s="33" t="str">
        <f t="shared" si="111"/>
        <v/>
      </c>
      <c r="G94" s="68" t="str">
        <f t="shared" si="111"/>
        <v/>
      </c>
      <c r="H94" s="68" t="str">
        <f t="shared" si="111"/>
        <v/>
      </c>
      <c r="I94" s="67" t="str">
        <f>IF('[2]1_pielikums'!J38="","",'6.7_Līguma_piel_3'!X150)</f>
        <v/>
      </c>
      <c r="J94" s="69" t="str">
        <f>IF(I94="","",VLOOKUP(G94,'6.8_Pakalpojumu_saraksts'!B:E,4,0))</f>
        <v/>
      </c>
      <c r="K94" s="70" t="str">
        <f t="shared" si="106"/>
        <v/>
      </c>
      <c r="L94" s="71" t="str">
        <f>IF(K94="","",'6.4_Atbalsta_plāns'!$M$13)</f>
        <v/>
      </c>
      <c r="M94" s="129" t="str">
        <f t="shared" si="104"/>
        <v/>
      </c>
      <c r="N94" s="133">
        <f>IF($I$27="",0,_xlfn.IFNA(VLOOKUP(A94,[5]Sheet1!$A:$I,9,0),0))</f>
        <v>0</v>
      </c>
      <c r="O94" s="192">
        <f>IF($I$27="",0,_xlfn.IFNA(VLOOKUP(A94,[5]Sheet1!$A:NI,13,0),0))</f>
        <v>0</v>
      </c>
      <c r="P94" s="72" t="e">
        <f>IF(#REF!="","",IF(M94="",0-#REF!,M94-#REF!))</f>
        <v>#REF!</v>
      </c>
      <c r="Q94" s="113" t="e">
        <f>IF(M60&gt;0,IF(#REF!=0,Q78,Q78-#REF!),0)</f>
        <v>#REF!</v>
      </c>
    </row>
    <row r="95" spans="1:17" ht="27.6" outlineLevel="1" x14ac:dyDescent="0.25">
      <c r="A95" s="31" t="str">
        <f t="shared" si="27"/>
        <v>IB_AV_55520191</v>
      </c>
      <c r="B95" s="191" t="str">
        <f>'6.1_Personas dati'!$D$25</f>
        <v>IB_AV_555</v>
      </c>
      <c r="C95" s="67">
        <f t="shared" si="64"/>
        <v>2019</v>
      </c>
      <c r="D95" s="137">
        <f t="shared" ref="D95" si="112">D94</f>
        <v>1</v>
      </c>
      <c r="E95" s="68" t="str">
        <f t="shared" ref="E95:H95" si="113">E79</f>
        <v>SBS pakalpojumi bērniem zaudētās funkcijas kompensēšanai</v>
      </c>
      <c r="F95" s="33" t="str">
        <f t="shared" si="113"/>
        <v/>
      </c>
      <c r="G95" s="68" t="str">
        <f t="shared" si="113"/>
        <v/>
      </c>
      <c r="H95" s="68" t="str">
        <f t="shared" si="113"/>
        <v/>
      </c>
      <c r="I95" s="67" t="str">
        <f>IF('[2]1_pielikums'!J39="","",'6.7_Līguma_piel_3'!X151)</f>
        <v/>
      </c>
      <c r="J95" s="69" t="str">
        <f>IF(I95="","",VLOOKUP(G95,'6.8_Pakalpojumu_saraksts'!B:E,4,0))</f>
        <v/>
      </c>
      <c r="K95" s="70" t="str">
        <f t="shared" si="106"/>
        <v/>
      </c>
      <c r="L95" s="71" t="str">
        <f>IF(K95="","",'6.4_Atbalsta_plāns'!$M$13)</f>
        <v/>
      </c>
      <c r="M95" s="129" t="str">
        <f t="shared" si="104"/>
        <v/>
      </c>
      <c r="N95" s="133">
        <f>IF($I$28="",0,_xlfn.IFNA(VLOOKUP(A95,[5]Sheet1!$A:$I,9,0),0))</f>
        <v>0</v>
      </c>
      <c r="O95" s="192">
        <f>IF($I$28="",0,_xlfn.IFNA(VLOOKUP(A95,[5]Sheet1!$A:NI,13,0),0))</f>
        <v>0</v>
      </c>
      <c r="P95" s="72" t="e">
        <f>IF(#REF!="","",IF(M95="",0-#REF!,M95-#REF!))</f>
        <v>#REF!</v>
      </c>
      <c r="Q95" s="113" t="e">
        <f>IF(M61&gt;0,IF(#REF!=0,Q79,Q79-#REF!),0)</f>
        <v>#REF!</v>
      </c>
    </row>
    <row r="96" spans="1:17" ht="27.6" outlineLevel="1" x14ac:dyDescent="0.25">
      <c r="A96" s="31" t="str">
        <f t="shared" si="27"/>
        <v>IB_AV_55520191</v>
      </c>
      <c r="B96" s="191" t="str">
        <f>'6.1_Personas dati'!$D$25</f>
        <v>IB_AV_555</v>
      </c>
      <c r="C96" s="67">
        <f t="shared" si="64"/>
        <v>2019</v>
      </c>
      <c r="D96" s="137">
        <f t="shared" ref="D96" si="114">D95</f>
        <v>1</v>
      </c>
      <c r="E96" s="68" t="str">
        <f t="shared" ref="E96:H96" si="115">E80</f>
        <v>SBS pakalpojumi bērniem zaudētās funkcijas kompensēšanai</v>
      </c>
      <c r="F96" s="33" t="str">
        <f t="shared" si="115"/>
        <v/>
      </c>
      <c r="G96" s="68" t="str">
        <f t="shared" si="115"/>
        <v/>
      </c>
      <c r="H96" s="68" t="str">
        <f t="shared" si="115"/>
        <v/>
      </c>
      <c r="I96" s="67" t="str">
        <f>IF('[2]1_pielikums'!J40="","",'6.7_Līguma_piel_3'!X152)</f>
        <v/>
      </c>
      <c r="J96" s="69" t="str">
        <f>IF(I96="","",VLOOKUP(G96,'6.8_Pakalpojumu_saraksts'!B:E,4,0))</f>
        <v/>
      </c>
      <c r="K96" s="70" t="str">
        <f t="shared" si="106"/>
        <v/>
      </c>
      <c r="L96" s="71" t="str">
        <f>IF(K96="","",'6.4_Atbalsta_plāns'!$M$13)</f>
        <v/>
      </c>
      <c r="M96" s="129" t="str">
        <f t="shared" si="104"/>
        <v/>
      </c>
      <c r="N96" s="133">
        <f>IF($I$29="",0,_xlfn.IFNA(VLOOKUP(A96,[5]Sheet1!$A:$I,9,0),0))</f>
        <v>0</v>
      </c>
      <c r="O96" s="192">
        <f>IF($I$29="",0,_xlfn.IFNA(VLOOKUP(A96,[5]Sheet1!$A:NI,13,0),0))</f>
        <v>0</v>
      </c>
      <c r="P96" s="72" t="e">
        <f>IF(#REF!="","",IF(M96="",0-#REF!,M96-#REF!))</f>
        <v>#REF!</v>
      </c>
      <c r="Q96" s="113" t="e">
        <f>IF(M62&gt;0,IF(#REF!=0,Q80,Q80-#REF!),0)</f>
        <v>#REF!</v>
      </c>
    </row>
    <row r="97" spans="1:17" ht="27.6" outlineLevel="1" x14ac:dyDescent="0.25">
      <c r="A97" s="31" t="str">
        <f t="shared" si="27"/>
        <v>IB_AV_55520191</v>
      </c>
      <c r="B97" s="191" t="str">
        <f>'6.1_Personas dati'!$D$25</f>
        <v>IB_AV_555</v>
      </c>
      <c r="C97" s="67">
        <f t="shared" si="64"/>
        <v>2019</v>
      </c>
      <c r="D97" s="137">
        <f t="shared" ref="D97" si="116">D96</f>
        <v>1</v>
      </c>
      <c r="E97" s="68" t="str">
        <f t="shared" ref="E97:H97" si="117">E81</f>
        <v>SBS pakalpojumi bērniem zaudētās funkcijas kompensēšanai</v>
      </c>
      <c r="F97" s="33" t="str">
        <f t="shared" si="117"/>
        <v/>
      </c>
      <c r="G97" s="68" t="str">
        <f t="shared" si="117"/>
        <v/>
      </c>
      <c r="H97" s="68" t="str">
        <f t="shared" si="117"/>
        <v/>
      </c>
      <c r="I97" s="67" t="str">
        <f>IF('[2]1_pielikums'!J41="","",'6.7_Līguma_piel_3'!X153)</f>
        <v/>
      </c>
      <c r="J97" s="69" t="str">
        <f>IF(I97="","",VLOOKUP(G97,'6.8_Pakalpojumu_saraksts'!B:E,4,0))</f>
        <v/>
      </c>
      <c r="K97" s="70" t="str">
        <f t="shared" si="106"/>
        <v/>
      </c>
      <c r="L97" s="71" t="str">
        <f>IF(K97="","",'6.4_Atbalsta_plāns'!$M$13)</f>
        <v/>
      </c>
      <c r="M97" s="129" t="str">
        <f t="shared" si="104"/>
        <v/>
      </c>
      <c r="N97" s="133">
        <f>IF($I$30="",0,_xlfn.IFNA(VLOOKUP(A97,[5]Sheet1!$A:$I,9,0),0))</f>
        <v>0</v>
      </c>
      <c r="O97" s="192">
        <f>IF($I$30="",0,_xlfn.IFNA(VLOOKUP(A97,[5]Sheet1!$A:NI,13,0),0))</f>
        <v>0</v>
      </c>
      <c r="P97" s="72" t="e">
        <f>IF(#REF!="","",IF(M97="",0-#REF!,M97-#REF!))</f>
        <v>#REF!</v>
      </c>
      <c r="Q97" s="113" t="e">
        <f>IF(M63&gt;0,IF(#REF!=0,Q81,Q81-#REF!),0)</f>
        <v>#REF!</v>
      </c>
    </row>
    <row r="98" spans="1:17" ht="27.6" outlineLevel="1" x14ac:dyDescent="0.25">
      <c r="A98" s="31" t="str">
        <f t="shared" si="27"/>
        <v>IB_AV_55520191</v>
      </c>
      <c r="B98" s="191" t="str">
        <f>'6.1_Personas dati'!$D$25</f>
        <v>IB_AV_555</v>
      </c>
      <c r="C98" s="67">
        <f t="shared" si="64"/>
        <v>2019</v>
      </c>
      <c r="D98" s="137">
        <f t="shared" ref="D98" si="118">D97</f>
        <v>1</v>
      </c>
      <c r="E98" s="68" t="str">
        <f t="shared" ref="E98:H98" si="119">E82</f>
        <v>SBS pakalpojumi bērniem zaudētās funkcijas kompensēšanai</v>
      </c>
      <c r="F98" s="33" t="str">
        <f t="shared" si="119"/>
        <v/>
      </c>
      <c r="G98" s="68" t="str">
        <f t="shared" si="119"/>
        <v/>
      </c>
      <c r="H98" s="68" t="str">
        <f t="shared" si="119"/>
        <v/>
      </c>
      <c r="I98" s="67" t="str">
        <f>IF('[2]1_pielikums'!J42="","",'6.7_Līguma_piel_3'!X154)</f>
        <v/>
      </c>
      <c r="J98" s="69" t="str">
        <f>IF(I98="","",VLOOKUP(G98,'6.8_Pakalpojumu_saraksts'!B:E,4,0))</f>
        <v/>
      </c>
      <c r="K98" s="70" t="str">
        <f t="shared" si="106"/>
        <v/>
      </c>
      <c r="L98" s="71" t="str">
        <f>IF(K98="","",'6.4_Atbalsta_plāns'!$M$13)</f>
        <v/>
      </c>
      <c r="M98" s="129" t="str">
        <f t="shared" si="104"/>
        <v/>
      </c>
      <c r="N98" s="133">
        <f>IF($I$31="",0,_xlfn.IFNA(VLOOKUP(A98,[5]Sheet1!$A:$I,9,0),0))</f>
        <v>0</v>
      </c>
      <c r="O98" s="192">
        <f>IF($I$31="",0,_xlfn.IFNA(VLOOKUP(A98,[5]Sheet1!$A:NI,13,0),0))</f>
        <v>0</v>
      </c>
      <c r="P98" s="72" t="e">
        <f>IF(#REF!="","",IF(M98="",0-#REF!,M98-#REF!))</f>
        <v>#REF!</v>
      </c>
      <c r="Q98" s="113" t="e">
        <f>IF(M64&gt;0,IF(#REF!=0,Q82,Q82-#REF!),0)</f>
        <v>#REF!</v>
      </c>
    </row>
    <row r="99" spans="1:17" ht="27.6" outlineLevel="1" x14ac:dyDescent="0.25">
      <c r="A99" s="31" t="str">
        <f t="shared" si="27"/>
        <v>IB_AV_55520191</v>
      </c>
      <c r="B99" s="191" t="str">
        <f>'6.1_Personas dati'!$D$25</f>
        <v>IB_AV_555</v>
      </c>
      <c r="C99" s="67">
        <f t="shared" si="64"/>
        <v>2019</v>
      </c>
      <c r="D99" s="137">
        <f t="shared" ref="D99" si="120">D98</f>
        <v>1</v>
      </c>
      <c r="E99" s="68" t="str">
        <f t="shared" ref="E99:H99" si="121">E83</f>
        <v>SBS pakalpojumi bērniem zaudētās funkcijas kompensēšanai</v>
      </c>
      <c r="F99" s="33" t="str">
        <f t="shared" si="121"/>
        <v/>
      </c>
      <c r="G99" s="68" t="str">
        <f t="shared" si="121"/>
        <v/>
      </c>
      <c r="H99" s="68" t="str">
        <f t="shared" si="121"/>
        <v/>
      </c>
      <c r="I99" s="67" t="str">
        <f>IF('[2]1_pielikums'!J43="","",'6.7_Līguma_piel_3'!X155)</f>
        <v/>
      </c>
      <c r="J99" s="69" t="str">
        <f>IF(I99="","",VLOOKUP(G99,'6.8_Pakalpojumu_saraksts'!B:E,4,0))</f>
        <v/>
      </c>
      <c r="K99" s="70" t="str">
        <f t="shared" si="106"/>
        <v/>
      </c>
      <c r="L99" s="71" t="str">
        <f>IF(K99="","",'6.4_Atbalsta_plāns'!$M$13)</f>
        <v/>
      </c>
      <c r="M99" s="129" t="str">
        <f t="shared" si="104"/>
        <v/>
      </c>
      <c r="N99" s="133">
        <f>IF($I$32="",0,_xlfn.IFNA(VLOOKUP(A99,[5]Sheet1!$A:$I,9,0),0))</f>
        <v>0</v>
      </c>
      <c r="O99" s="192">
        <f>IF($I$32="",0,_xlfn.IFNA(VLOOKUP(A99,[5]Sheet1!$A:NI,13,0),0))</f>
        <v>0</v>
      </c>
      <c r="P99" s="72" t="e">
        <f>IF(#REF!="","",IF(M99="",0-#REF!,M99-#REF!))</f>
        <v>#REF!</v>
      </c>
      <c r="Q99" s="113" t="e">
        <f>IF(M65&gt;0,IF(#REF!=0,Q83,Q83-#REF!),0)</f>
        <v>#REF!</v>
      </c>
    </row>
    <row r="100" spans="1:17" ht="27.6" outlineLevel="1" x14ac:dyDescent="0.25">
      <c r="A100" s="31" t="str">
        <f t="shared" si="27"/>
        <v>IB_AV_55520191</v>
      </c>
      <c r="B100" s="191" t="str">
        <f>'6.1_Personas dati'!$D$25</f>
        <v>IB_AV_555</v>
      </c>
      <c r="C100" s="67">
        <f t="shared" si="64"/>
        <v>2019</v>
      </c>
      <c r="D100" s="137">
        <f t="shared" ref="D100" si="122">D99</f>
        <v>1</v>
      </c>
      <c r="E100" s="68" t="str">
        <f t="shared" ref="E100:H100" si="123">E84</f>
        <v>Bērniem funkcionēšanas spēju uzturēšana un attīstīšana</v>
      </c>
      <c r="F100" s="33" t="str">
        <f t="shared" si="123"/>
        <v/>
      </c>
      <c r="G100" s="68" t="str">
        <f t="shared" si="123"/>
        <v/>
      </c>
      <c r="H100" s="68" t="str">
        <f t="shared" si="123"/>
        <v/>
      </c>
      <c r="I100" s="67" t="str">
        <f>IF('[2]1_pielikums'!J44="","",'6.7_Līguma_piel_3'!X156)</f>
        <v/>
      </c>
      <c r="J100" s="69" t="str">
        <f>IF(I100="","",VLOOKUP(G100,'6.8_Pakalpojumu_saraksts'!B:E,4,0))</f>
        <v/>
      </c>
      <c r="K100" s="70" t="str">
        <f t="shared" si="106"/>
        <v/>
      </c>
      <c r="L100" s="71" t="str">
        <f>IF(K100="","",'6.4_Atbalsta_plāns'!$M$13)</f>
        <v/>
      </c>
      <c r="M100" s="129" t="str">
        <f t="shared" si="104"/>
        <v/>
      </c>
      <c r="N100" s="133">
        <f>IF($I$33="",0,_xlfn.IFNA(VLOOKUP(A100,[5]Sheet1!$A:$I,9,0),0))</f>
        <v>0</v>
      </c>
      <c r="O100" s="192">
        <f>IF($I$33="",0,_xlfn.IFNA(VLOOKUP(A100,[5]Sheet1!$A:NI,13,0),0))</f>
        <v>0</v>
      </c>
      <c r="P100" s="72" t="e">
        <f>IF(#REF!="","",IF(M100="",0-#REF!,M100-#REF!))</f>
        <v>#REF!</v>
      </c>
      <c r="Q100" s="113" t="e">
        <f>IF(M66&gt;0,IF(#REF!=0,Q84,Q84-#REF!),0)</f>
        <v>#REF!</v>
      </c>
    </row>
    <row r="101" spans="1:17" ht="27.6" outlineLevel="1" x14ac:dyDescent="0.25">
      <c r="A101" s="31" t="str">
        <f t="shared" si="27"/>
        <v>IB_AV_55520191</v>
      </c>
      <c r="B101" s="191" t="str">
        <f>'6.1_Personas dati'!$D$25</f>
        <v>IB_AV_555</v>
      </c>
      <c r="C101" s="67">
        <f t="shared" si="64"/>
        <v>2019</v>
      </c>
      <c r="D101" s="137">
        <f t="shared" ref="D101" si="124">D100</f>
        <v>1</v>
      </c>
      <c r="E101" s="68" t="str">
        <f t="shared" ref="E101:H101" si="125">E85</f>
        <v>Bērniem funkcionēšanas spēju uzturēšana un attīstīšana</v>
      </c>
      <c r="F101" s="33" t="str">
        <f t="shared" si="125"/>
        <v/>
      </c>
      <c r="G101" s="68" t="str">
        <f t="shared" si="125"/>
        <v/>
      </c>
      <c r="H101" s="68" t="str">
        <f t="shared" si="125"/>
        <v/>
      </c>
      <c r="I101" s="67" t="str">
        <f>IF('[2]1_pielikums'!J45="","",'6.7_Līguma_piel_3'!X157)</f>
        <v/>
      </c>
      <c r="J101" s="69" t="str">
        <f>IF(I101="","",VLOOKUP(G101,'6.8_Pakalpojumu_saraksts'!B:E,4,0))</f>
        <v/>
      </c>
      <c r="K101" s="70" t="str">
        <f t="shared" si="106"/>
        <v/>
      </c>
      <c r="L101" s="71" t="str">
        <f>IF(K101="","",'6.4_Atbalsta_plāns'!$M$13)</f>
        <v/>
      </c>
      <c r="M101" s="129" t="str">
        <f t="shared" si="104"/>
        <v/>
      </c>
      <c r="N101" s="133">
        <f>IF($I$34="",0,_xlfn.IFNA(VLOOKUP(A101,[5]Sheet1!$A:$I,9,0),0))</f>
        <v>0</v>
      </c>
      <c r="O101" s="192">
        <f>IF($I$34="",0,_xlfn.IFNA(VLOOKUP(A101,[5]Sheet1!$A:NI,13,0),0))</f>
        <v>0</v>
      </c>
      <c r="P101" s="72" t="e">
        <f>IF(#REF!="","",IF(M101="",0-#REF!,M101-#REF!))</f>
        <v>#REF!</v>
      </c>
      <c r="Q101" s="113" t="e">
        <f>IF(M67&gt;0,IF(#REF!=0,Q85,Q85-#REF!),0)</f>
        <v>#REF!</v>
      </c>
    </row>
    <row r="102" spans="1:17" ht="27.6" outlineLevel="1" x14ac:dyDescent="0.25">
      <c r="A102" s="31" t="str">
        <f t="shared" si="27"/>
        <v>IB_AV_55520191</v>
      </c>
      <c r="B102" s="191" t="str">
        <f>'6.1_Personas dati'!$D$25</f>
        <v>IB_AV_555</v>
      </c>
      <c r="C102" s="67">
        <f t="shared" si="64"/>
        <v>2019</v>
      </c>
      <c r="D102" s="137">
        <f t="shared" ref="D102" si="126">D101</f>
        <v>1</v>
      </c>
      <c r="E102" s="68" t="str">
        <f t="shared" ref="E102:H102" si="127">E86</f>
        <v>Bērniem funkcionēšanas spēju uzturēšana un attīstīšana</v>
      </c>
      <c r="F102" s="33" t="str">
        <f t="shared" si="127"/>
        <v/>
      </c>
      <c r="G102" s="68" t="str">
        <f t="shared" si="127"/>
        <v/>
      </c>
      <c r="H102" s="68" t="str">
        <f t="shared" si="127"/>
        <v/>
      </c>
      <c r="I102" s="67" t="str">
        <f>IF('[2]1_pielikums'!J46="","",'6.7_Līguma_piel_3'!X158)</f>
        <v/>
      </c>
      <c r="J102" s="69" t="str">
        <f>IF(I102="","",VLOOKUP(G102,'6.8_Pakalpojumu_saraksts'!B:E,4,0))</f>
        <v/>
      </c>
      <c r="K102" s="70" t="str">
        <f t="shared" si="106"/>
        <v/>
      </c>
      <c r="L102" s="71" t="str">
        <f>IF(K102="","",'6.4_Atbalsta_plāns'!$M$13)</f>
        <v/>
      </c>
      <c r="M102" s="129" t="str">
        <f t="shared" si="104"/>
        <v/>
      </c>
      <c r="N102" s="133">
        <f>IF($I$35="",0,_xlfn.IFNA(VLOOKUP(A102,[5]Sheet1!$A:$I,9,0),0))</f>
        <v>0</v>
      </c>
      <c r="O102" s="192">
        <f>IF($I$35="",0,_xlfn.IFNA(VLOOKUP(A102,[5]Sheet1!$A:NI,13,0),0))</f>
        <v>0</v>
      </c>
      <c r="P102" s="72" t="e">
        <f>IF(#REF!="","",IF(M102="",0-#REF!,M102-#REF!))</f>
        <v>#REF!</v>
      </c>
      <c r="Q102" s="113" t="e">
        <f>IF(M68&gt;0,IF(#REF!=0,Q86,Q86-#REF!),0)</f>
        <v>#REF!</v>
      </c>
    </row>
    <row r="103" spans="1:17" ht="27.6" outlineLevel="1" x14ac:dyDescent="0.25">
      <c r="A103" s="31" t="str">
        <f t="shared" si="27"/>
        <v>IB_AV_55520191</v>
      </c>
      <c r="B103" s="191" t="str">
        <f>'6.1_Personas dati'!$D$25</f>
        <v>IB_AV_555</v>
      </c>
      <c r="C103" s="67">
        <f t="shared" si="64"/>
        <v>2019</v>
      </c>
      <c r="D103" s="137">
        <f t="shared" ref="D103" si="128">D102</f>
        <v>1</v>
      </c>
      <c r="E103" s="68" t="str">
        <f t="shared" ref="E103:H103" si="129">E87</f>
        <v>Bērniem funkcionēšanas spēju uzturēšana un attīstīšana</v>
      </c>
      <c r="F103" s="33" t="str">
        <f t="shared" si="129"/>
        <v/>
      </c>
      <c r="G103" s="68" t="str">
        <f t="shared" si="129"/>
        <v/>
      </c>
      <c r="H103" s="68" t="str">
        <f t="shared" si="129"/>
        <v/>
      </c>
      <c r="I103" s="67" t="str">
        <f>IF('[2]1_pielikums'!J47="","",'6.7_Līguma_piel_3'!X159)</f>
        <v/>
      </c>
      <c r="J103" s="69" t="str">
        <f>IF(I103="","",VLOOKUP(G103,'6.8_Pakalpojumu_saraksts'!B:E,4,0))</f>
        <v/>
      </c>
      <c r="K103" s="70" t="str">
        <f t="shared" si="106"/>
        <v/>
      </c>
      <c r="L103" s="71" t="str">
        <f>IF(K103="","",'6.4_Atbalsta_plāns'!$M$13)</f>
        <v/>
      </c>
      <c r="M103" s="129" t="str">
        <f t="shared" si="104"/>
        <v/>
      </c>
      <c r="N103" s="133">
        <f>IF($I$36="",0,_xlfn.IFNA(VLOOKUP(A103,[5]Sheet1!$A:$I,9,0),0))</f>
        <v>0</v>
      </c>
      <c r="O103" s="192">
        <f>IF($I$36="",0,_xlfn.IFNA(VLOOKUP(A103,[5]Sheet1!$A:NI,13,0),0))</f>
        <v>0</v>
      </c>
      <c r="P103" s="72" t="e">
        <f>IF(#REF!="","",IF(M103="",0-#REF!,M103-#REF!))</f>
        <v>#REF!</v>
      </c>
      <c r="Q103" s="113" t="e">
        <f>IF(M69&gt;0,IF(#REF!=0,Q87,Q87-#REF!),0)</f>
        <v>#REF!</v>
      </c>
    </row>
    <row r="104" spans="1:17" ht="27.6" outlineLevel="1" x14ac:dyDescent="0.25">
      <c r="A104" s="31" t="str">
        <f t="shared" si="27"/>
        <v>IB_AV_55520191</v>
      </c>
      <c r="B104" s="191" t="str">
        <f>'6.1_Personas dati'!$D$25</f>
        <v>IB_AV_555</v>
      </c>
      <c r="C104" s="67">
        <f t="shared" si="64"/>
        <v>2019</v>
      </c>
      <c r="D104" s="137">
        <f t="shared" ref="D104" si="130">D103</f>
        <v>1</v>
      </c>
      <c r="E104" s="68" t="str">
        <f t="shared" ref="E104:H104" si="131">E88</f>
        <v>Bērniem funkcionēšanas spēju uzturēšana un attīstīšana</v>
      </c>
      <c r="F104" s="33" t="str">
        <f t="shared" si="131"/>
        <v/>
      </c>
      <c r="G104" s="68" t="str">
        <f t="shared" si="131"/>
        <v/>
      </c>
      <c r="H104" s="68" t="str">
        <f t="shared" si="131"/>
        <v/>
      </c>
      <c r="I104" s="67" t="str">
        <f>IF('[2]1_pielikums'!J48="","",'6.7_Līguma_piel_3'!X160)</f>
        <v/>
      </c>
      <c r="J104" s="69" t="str">
        <f>IF(I104="","",VLOOKUP(G104,'6.8_Pakalpojumu_saraksts'!B:E,4,0))</f>
        <v/>
      </c>
      <c r="K104" s="70" t="str">
        <f t="shared" si="106"/>
        <v/>
      </c>
      <c r="L104" s="71" t="str">
        <f>IF(K104="","",'6.4_Atbalsta_plāns'!$M$13)</f>
        <v/>
      </c>
      <c r="M104" s="129" t="str">
        <f t="shared" si="104"/>
        <v/>
      </c>
      <c r="N104" s="133">
        <f>IF($I$37="",0,_xlfn.IFNA(VLOOKUP(A104,[5]Sheet1!$A:$I,9,0),0))</f>
        <v>0</v>
      </c>
      <c r="O104" s="192">
        <f>IF($I$37="",0,_xlfn.IFNA(VLOOKUP(A104,[5]Sheet1!$A:NI,13,0),0))</f>
        <v>0</v>
      </c>
      <c r="P104" s="72" t="e">
        <f>IF(#REF!="","",IF(M104="",0-#REF!,M104-#REF!))</f>
        <v>#REF!</v>
      </c>
      <c r="Q104" s="113" t="e">
        <f>IF(M70&gt;0,IF(#REF!=0,Q88,Q88-#REF!),0)</f>
        <v>#REF!</v>
      </c>
    </row>
    <row r="105" spans="1:17" ht="15.6" x14ac:dyDescent="0.25">
      <c r="B105" s="191" t="str">
        <f>'6.1_Personas dati'!$D$25</f>
        <v>IB_AV_555</v>
      </c>
      <c r="C105" s="91">
        <f>IF(D105&lt;=12,IF(D104&lt;D105,C104,C104+1),C104+1)</f>
        <v>2019</v>
      </c>
      <c r="D105" s="138">
        <f>IF(D104+1&gt;12,1,D104+1)</f>
        <v>2</v>
      </c>
      <c r="E105" s="86" t="s">
        <v>260</v>
      </c>
      <c r="F105" s="87"/>
      <c r="G105" s="86"/>
      <c r="H105" s="86"/>
      <c r="I105" s="86"/>
      <c r="J105" s="86"/>
      <c r="K105" s="86"/>
      <c r="L105" s="88">
        <f>'6.4_Atbalsta_plāns'!$M$13</f>
        <v>0</v>
      </c>
      <c r="M105" s="110">
        <f t="shared" ref="M105" si="132">SUM(M106:M120)</f>
        <v>0</v>
      </c>
      <c r="N105" s="131">
        <f t="shared" ref="N105" si="133">SUM(N106:N120)</f>
        <v>0</v>
      </c>
      <c r="O105" s="132">
        <f t="shared" ref="O105" si="134">SUM(O106:O120)</f>
        <v>0</v>
      </c>
      <c r="P105" s="89" t="e">
        <f t="shared" ref="P105:Q121" si="135">SUM(P106:P120)</f>
        <v>#REF!</v>
      </c>
      <c r="Q105" s="112" t="e">
        <f t="shared" si="135"/>
        <v>#REF!</v>
      </c>
    </row>
    <row r="106" spans="1:17" ht="15.6" outlineLevel="1" x14ac:dyDescent="0.25">
      <c r="A106" s="31" t="str">
        <f t="shared" si="27"/>
        <v>IB_AV_55520192</v>
      </c>
      <c r="B106" s="191" t="str">
        <f>'6.1_Personas dati'!$D$25</f>
        <v>IB_AV_555</v>
      </c>
      <c r="C106" s="67">
        <f t="shared" ref="C106" si="136">C105</f>
        <v>2019</v>
      </c>
      <c r="D106" s="137">
        <f t="shared" ref="D106:D108" si="137">D105</f>
        <v>2</v>
      </c>
      <c r="E106" s="68" t="str">
        <f>E90</f>
        <v>Ģimenes atbalsta spēju stiprināšana</v>
      </c>
      <c r="F106" s="33" t="str">
        <f t="shared" ref="F106:H106" si="138">F90</f>
        <v/>
      </c>
      <c r="G106" s="68" t="str">
        <f t="shared" si="138"/>
        <v/>
      </c>
      <c r="H106" s="68" t="str">
        <f t="shared" si="138"/>
        <v/>
      </c>
      <c r="I106" s="67" t="str">
        <f>IF('[2]1_pielikums'!K34="","",'6.7_Līguma_piel_3'!Y146)</f>
        <v/>
      </c>
      <c r="J106" s="69" t="str">
        <f>IF(I106="","",VLOOKUP(G106,'6.8_Pakalpojumu_saraksts'!B:E,4,0))</f>
        <v/>
      </c>
      <c r="K106" s="70" t="str">
        <f>IF(I106="","",I106*J106)</f>
        <v/>
      </c>
      <c r="L106" s="71" t="str">
        <f>IF(K106="","",'6.4_Atbalsta_plāns'!$M$13)</f>
        <v/>
      </c>
      <c r="M106" s="129" t="str">
        <f t="shared" ref="M106:M120" si="139">IF(K106="","",K106*L106)</f>
        <v/>
      </c>
      <c r="N106" s="133">
        <f>IF($I$23="",0,_xlfn.IFNA(VLOOKUP(A106,[5]Sheet1!$A:$I,9,0),0))</f>
        <v>0</v>
      </c>
      <c r="O106" s="192">
        <f>IF($I$23="",0,_xlfn.IFNA(VLOOKUP(A106,[5]Sheet1!$A:NI,13,0),0))</f>
        <v>0</v>
      </c>
      <c r="P106" s="72" t="e">
        <f>IF(#REF!="","",IF(M106="",0-#REF!,M106-#REF!))</f>
        <v>#REF!</v>
      </c>
      <c r="Q106" s="113" t="e">
        <f>IF(M72&gt;0,IF(#REF!=0,Q90,Q90-#REF!),0)</f>
        <v>#REF!</v>
      </c>
    </row>
    <row r="107" spans="1:17" ht="15.6" outlineLevel="1" x14ac:dyDescent="0.25">
      <c r="A107" s="31" t="str">
        <f t="shared" ref="A107:A136" si="140">CONCATENATE(B107,F107,C107,D107)</f>
        <v>IB_AV_55520192</v>
      </c>
      <c r="B107" s="191" t="str">
        <f>'6.1_Personas dati'!$D$25</f>
        <v>IB_AV_555</v>
      </c>
      <c r="C107" s="67">
        <f t="shared" si="64"/>
        <v>2019</v>
      </c>
      <c r="D107" s="137">
        <f t="shared" si="137"/>
        <v>2</v>
      </c>
      <c r="E107" s="68" t="str">
        <f t="shared" ref="E107:H107" si="141">E91</f>
        <v>Ģimenes atbalsta spēju stiprināšana</v>
      </c>
      <c r="F107" s="33" t="str">
        <f t="shared" si="141"/>
        <v/>
      </c>
      <c r="G107" s="68" t="str">
        <f t="shared" si="141"/>
        <v/>
      </c>
      <c r="H107" s="68" t="str">
        <f t="shared" si="141"/>
        <v/>
      </c>
      <c r="I107" s="67" t="str">
        <f>IF('[2]1_pielikums'!K35="","",'6.7_Līguma_piel_3'!Y147)</f>
        <v/>
      </c>
      <c r="J107" s="69" t="str">
        <f>IF(I107="","",VLOOKUP(G107,'6.8_Pakalpojumu_saraksts'!B:E,4,0))</f>
        <v/>
      </c>
      <c r="K107" s="70" t="str">
        <f t="shared" ref="K107:K120" si="142">IF(I107="","",I107*J107)</f>
        <v/>
      </c>
      <c r="L107" s="71" t="str">
        <f>IF(K107="","",'6.4_Atbalsta_plāns'!$M$13)</f>
        <v/>
      </c>
      <c r="M107" s="129" t="str">
        <f t="shared" si="139"/>
        <v/>
      </c>
      <c r="N107" s="133">
        <f>IF($I$24="",0,_xlfn.IFNA(VLOOKUP(A107,[5]Sheet1!$A:$I,9,0),0))</f>
        <v>0</v>
      </c>
      <c r="O107" s="192">
        <f>IF($I$24="",0,_xlfn.IFNA(VLOOKUP(A107,[5]Sheet1!$A:NI,13,0),0))</f>
        <v>0</v>
      </c>
      <c r="P107" s="72" t="e">
        <f>IF(#REF!="","",IF(M107="",0-#REF!,M107-#REF!))</f>
        <v>#REF!</v>
      </c>
      <c r="Q107" s="113">
        <f>IF(M73&gt;0,IF(#REF!=0,Q91,Q91-#REF!),0)</f>
        <v>0</v>
      </c>
    </row>
    <row r="108" spans="1:17" ht="15.6" outlineLevel="1" x14ac:dyDescent="0.25">
      <c r="A108" s="31" t="str">
        <f t="shared" si="140"/>
        <v>IB_AV_55520192</v>
      </c>
      <c r="B108" s="191" t="str">
        <f>'6.1_Personas dati'!$D$25</f>
        <v>IB_AV_555</v>
      </c>
      <c r="C108" s="67">
        <f t="shared" si="64"/>
        <v>2019</v>
      </c>
      <c r="D108" s="137">
        <f t="shared" si="137"/>
        <v>2</v>
      </c>
      <c r="E108" s="68" t="str">
        <f t="shared" ref="E108:H108" si="143">E92</f>
        <v>Ģimenes atbalsta spēju stiprināšana</v>
      </c>
      <c r="F108" s="33" t="str">
        <f t="shared" si="143"/>
        <v/>
      </c>
      <c r="G108" s="68" t="str">
        <f t="shared" si="143"/>
        <v/>
      </c>
      <c r="H108" s="68" t="str">
        <f t="shared" si="143"/>
        <v/>
      </c>
      <c r="I108" s="67" t="str">
        <f>IF('[2]1_pielikums'!K36="","",'6.7_Līguma_piel_3'!Y148)</f>
        <v/>
      </c>
      <c r="J108" s="69" t="str">
        <f>IF(I108="","",VLOOKUP(G108,'6.8_Pakalpojumu_saraksts'!B:E,4,0))</f>
        <v/>
      </c>
      <c r="K108" s="70" t="str">
        <f t="shared" si="142"/>
        <v/>
      </c>
      <c r="L108" s="71" t="str">
        <f>IF(K108="","",'6.4_Atbalsta_plāns'!$M$13)</f>
        <v/>
      </c>
      <c r="M108" s="129" t="str">
        <f t="shared" si="139"/>
        <v/>
      </c>
      <c r="N108" s="133">
        <f>IF($I$25="",0,_xlfn.IFNA(VLOOKUP(A108,[5]Sheet1!$A:$I,9,0),0))</f>
        <v>0</v>
      </c>
      <c r="O108" s="192">
        <f>IF($I$25="",0,_xlfn.IFNA(VLOOKUP(A108,[5]Sheet1!$A:NI,13,0),0))</f>
        <v>0</v>
      </c>
      <c r="P108" s="72" t="e">
        <f>IF(#REF!="","",IF(M108="",0-#REF!,M108-#REF!))</f>
        <v>#REF!</v>
      </c>
      <c r="Q108" s="113" t="e">
        <f>IF(M74&gt;0,IF(#REF!=0,Q92,Q92-#REF!),0)</f>
        <v>#REF!</v>
      </c>
    </row>
    <row r="109" spans="1:17" ht="15.6" outlineLevel="1" x14ac:dyDescent="0.25">
      <c r="A109" s="31" t="str">
        <f t="shared" si="140"/>
        <v>IB_AV_55520192</v>
      </c>
      <c r="B109" s="191" t="str">
        <f>'6.1_Personas dati'!$D$25</f>
        <v>IB_AV_555</v>
      </c>
      <c r="C109" s="67">
        <f t="shared" si="64"/>
        <v>2019</v>
      </c>
      <c r="D109" s="137">
        <f t="shared" ref="D109" si="144">D108</f>
        <v>2</v>
      </c>
      <c r="E109" s="68" t="str">
        <f t="shared" ref="E109:H109" si="145">E93</f>
        <v>Ģimenes atbalsta spēju stiprināšana</v>
      </c>
      <c r="F109" s="33" t="str">
        <f t="shared" si="145"/>
        <v/>
      </c>
      <c r="G109" s="68" t="str">
        <f t="shared" si="145"/>
        <v/>
      </c>
      <c r="H109" s="68" t="str">
        <f t="shared" si="145"/>
        <v/>
      </c>
      <c r="I109" s="67" t="str">
        <f>IF('[2]1_pielikums'!K37="","",'6.7_Līguma_piel_3'!Y149)</f>
        <v/>
      </c>
      <c r="J109" s="69" t="str">
        <f>IF(I109="","",VLOOKUP(G109,'6.8_Pakalpojumu_saraksts'!B:E,4,0))</f>
        <v/>
      </c>
      <c r="K109" s="70" t="str">
        <f t="shared" si="142"/>
        <v/>
      </c>
      <c r="L109" s="71" t="str">
        <f>IF(K109="","",'6.4_Atbalsta_plāns'!$M$13)</f>
        <v/>
      </c>
      <c r="M109" s="129" t="str">
        <f t="shared" si="139"/>
        <v/>
      </c>
      <c r="N109" s="133">
        <f>IF($I$26="",0,_xlfn.IFNA(VLOOKUP(A109,[5]Sheet1!$A:$I,9,0),0))</f>
        <v>0</v>
      </c>
      <c r="O109" s="192">
        <f>IF($I$26="",0,_xlfn.IFNA(VLOOKUP(A109,[5]Sheet1!$A:NI,13,0),0))</f>
        <v>0</v>
      </c>
      <c r="P109" s="72" t="e">
        <f>IF(#REF!="","",IF(M109="",0-#REF!,M109-#REF!))</f>
        <v>#REF!</v>
      </c>
      <c r="Q109" s="113" t="e">
        <f>IF(M75&gt;0,IF(#REF!=0,Q93,Q93-#REF!),0)</f>
        <v>#REF!</v>
      </c>
    </row>
    <row r="110" spans="1:17" ht="15.6" outlineLevel="1" x14ac:dyDescent="0.25">
      <c r="A110" s="31" t="str">
        <f t="shared" si="140"/>
        <v>IB_AV_55520192</v>
      </c>
      <c r="B110" s="191" t="str">
        <f>'6.1_Personas dati'!$D$25</f>
        <v>IB_AV_555</v>
      </c>
      <c r="C110" s="67">
        <f t="shared" si="64"/>
        <v>2019</v>
      </c>
      <c r="D110" s="137">
        <f t="shared" ref="D110" si="146">D109</f>
        <v>2</v>
      </c>
      <c r="E110" s="68" t="str">
        <f t="shared" ref="E110:H110" si="147">E94</f>
        <v>Ģimenes atbalsta spēju stiprināšana</v>
      </c>
      <c r="F110" s="33" t="str">
        <f t="shared" si="147"/>
        <v/>
      </c>
      <c r="G110" s="68" t="str">
        <f t="shared" si="147"/>
        <v/>
      </c>
      <c r="H110" s="68" t="str">
        <f t="shared" si="147"/>
        <v/>
      </c>
      <c r="I110" s="67" t="str">
        <f>IF('[2]1_pielikums'!K38="","",'6.7_Līguma_piel_3'!Y150)</f>
        <v/>
      </c>
      <c r="J110" s="69" t="str">
        <f>IF(I110="","",VLOOKUP(G110,'6.8_Pakalpojumu_saraksts'!B:E,4,0))</f>
        <v/>
      </c>
      <c r="K110" s="70" t="str">
        <f t="shared" si="142"/>
        <v/>
      </c>
      <c r="L110" s="71" t="str">
        <f>IF(K110="","",'6.4_Atbalsta_plāns'!$M$13)</f>
        <v/>
      </c>
      <c r="M110" s="129" t="str">
        <f t="shared" si="139"/>
        <v/>
      </c>
      <c r="N110" s="133">
        <f>IF($I$27="",0,_xlfn.IFNA(VLOOKUP(A110,[5]Sheet1!$A:$I,9,0),0))</f>
        <v>0</v>
      </c>
      <c r="O110" s="192">
        <f>IF($I$27="",0,_xlfn.IFNA(VLOOKUP(A110,[5]Sheet1!$A:NI,13,0),0))</f>
        <v>0</v>
      </c>
      <c r="P110" s="72" t="e">
        <f>IF(#REF!="","",IF(M110="",0-#REF!,M110-#REF!))</f>
        <v>#REF!</v>
      </c>
      <c r="Q110" s="113" t="e">
        <f>IF(M76&gt;0,IF(#REF!=0,Q94,Q94-#REF!),0)</f>
        <v>#REF!</v>
      </c>
    </row>
    <row r="111" spans="1:17" ht="27.6" outlineLevel="1" x14ac:dyDescent="0.25">
      <c r="A111" s="31" t="str">
        <f t="shared" si="140"/>
        <v>IB_AV_55520192</v>
      </c>
      <c r="B111" s="191" t="str">
        <f>'6.1_Personas dati'!$D$25</f>
        <v>IB_AV_555</v>
      </c>
      <c r="C111" s="67">
        <f t="shared" si="64"/>
        <v>2019</v>
      </c>
      <c r="D111" s="137">
        <f t="shared" ref="D111" si="148">D110</f>
        <v>2</v>
      </c>
      <c r="E111" s="68" t="str">
        <f t="shared" ref="E111:H111" si="149">E95</f>
        <v>SBS pakalpojumi bērniem zaudētās funkcijas kompensēšanai</v>
      </c>
      <c r="F111" s="33" t="str">
        <f t="shared" si="149"/>
        <v/>
      </c>
      <c r="G111" s="68" t="str">
        <f t="shared" si="149"/>
        <v/>
      </c>
      <c r="H111" s="68" t="str">
        <f t="shared" si="149"/>
        <v/>
      </c>
      <c r="I111" s="67" t="str">
        <f>IF('[2]1_pielikums'!K39="","",'6.7_Līguma_piel_3'!Y151)</f>
        <v/>
      </c>
      <c r="J111" s="69" t="str">
        <f>IF(I111="","",VLOOKUP(G111,'6.8_Pakalpojumu_saraksts'!B:E,4,0))</f>
        <v/>
      </c>
      <c r="K111" s="70" t="str">
        <f t="shared" si="142"/>
        <v/>
      </c>
      <c r="L111" s="71" t="str">
        <f>IF(K111="","",'6.4_Atbalsta_plāns'!$M$13)</f>
        <v/>
      </c>
      <c r="M111" s="129" t="str">
        <f t="shared" si="139"/>
        <v/>
      </c>
      <c r="N111" s="133">
        <f>IF($I$28="",0,_xlfn.IFNA(VLOOKUP(A111,[5]Sheet1!$A:$I,9,0),0))</f>
        <v>0</v>
      </c>
      <c r="O111" s="192">
        <f>IF($I$28="",0,_xlfn.IFNA(VLOOKUP(A111,[5]Sheet1!$A:NI,13,0),0))</f>
        <v>0</v>
      </c>
      <c r="P111" s="72" t="e">
        <f>IF(#REF!="","",IF(M111="",0-#REF!,M111-#REF!))</f>
        <v>#REF!</v>
      </c>
      <c r="Q111" s="113" t="e">
        <f>IF(M77&gt;0,IF(#REF!=0,Q95,Q95-#REF!),0)</f>
        <v>#REF!</v>
      </c>
    </row>
    <row r="112" spans="1:17" ht="27.6" outlineLevel="1" x14ac:dyDescent="0.25">
      <c r="A112" s="31" t="str">
        <f t="shared" si="140"/>
        <v>IB_AV_55520192</v>
      </c>
      <c r="B112" s="191" t="str">
        <f>'6.1_Personas dati'!$D$25</f>
        <v>IB_AV_555</v>
      </c>
      <c r="C112" s="67">
        <f t="shared" si="64"/>
        <v>2019</v>
      </c>
      <c r="D112" s="137">
        <f t="shared" ref="D112" si="150">D111</f>
        <v>2</v>
      </c>
      <c r="E112" s="68" t="str">
        <f t="shared" ref="E112:H112" si="151">E96</f>
        <v>SBS pakalpojumi bērniem zaudētās funkcijas kompensēšanai</v>
      </c>
      <c r="F112" s="33" t="str">
        <f t="shared" si="151"/>
        <v/>
      </c>
      <c r="G112" s="68" t="str">
        <f t="shared" si="151"/>
        <v/>
      </c>
      <c r="H112" s="68" t="str">
        <f t="shared" si="151"/>
        <v/>
      </c>
      <c r="I112" s="67" t="str">
        <f>IF('[2]1_pielikums'!K40="","",'6.7_Līguma_piel_3'!Y152)</f>
        <v/>
      </c>
      <c r="J112" s="69" t="str">
        <f>IF(I112="","",VLOOKUP(G112,'6.8_Pakalpojumu_saraksts'!B:E,4,0))</f>
        <v/>
      </c>
      <c r="K112" s="70" t="str">
        <f t="shared" si="142"/>
        <v/>
      </c>
      <c r="L112" s="71" t="str">
        <f>IF(K112="","",'6.4_Atbalsta_plāns'!$M$13)</f>
        <v/>
      </c>
      <c r="M112" s="129" t="str">
        <f t="shared" si="139"/>
        <v/>
      </c>
      <c r="N112" s="133">
        <f>IF($I$29="",0,_xlfn.IFNA(VLOOKUP(A112,[5]Sheet1!$A:$I,9,0),0))</f>
        <v>0</v>
      </c>
      <c r="O112" s="192">
        <f>IF($I$29="",0,_xlfn.IFNA(VLOOKUP(A112,[5]Sheet1!$A:NI,13,0),0))</f>
        <v>0</v>
      </c>
      <c r="P112" s="72" t="e">
        <f>IF(#REF!="","",IF(M112="",0-#REF!,M112-#REF!))</f>
        <v>#REF!</v>
      </c>
      <c r="Q112" s="113" t="e">
        <f>IF(M78&gt;0,IF(#REF!=0,Q96,Q96-#REF!),0)</f>
        <v>#REF!</v>
      </c>
    </row>
    <row r="113" spans="1:17" ht="27.6" outlineLevel="1" x14ac:dyDescent="0.25">
      <c r="A113" s="31" t="str">
        <f t="shared" si="140"/>
        <v>IB_AV_55520192</v>
      </c>
      <c r="B113" s="191" t="str">
        <f>'6.1_Personas dati'!$D$25</f>
        <v>IB_AV_555</v>
      </c>
      <c r="C113" s="67">
        <f t="shared" si="64"/>
        <v>2019</v>
      </c>
      <c r="D113" s="137">
        <f t="shared" ref="D113" si="152">D112</f>
        <v>2</v>
      </c>
      <c r="E113" s="68" t="str">
        <f t="shared" ref="E113:H113" si="153">E97</f>
        <v>SBS pakalpojumi bērniem zaudētās funkcijas kompensēšanai</v>
      </c>
      <c r="F113" s="33" t="str">
        <f t="shared" si="153"/>
        <v/>
      </c>
      <c r="G113" s="68" t="str">
        <f t="shared" si="153"/>
        <v/>
      </c>
      <c r="H113" s="68" t="str">
        <f t="shared" si="153"/>
        <v/>
      </c>
      <c r="I113" s="67" t="str">
        <f>IF('[2]1_pielikums'!K41="","",'6.7_Līguma_piel_3'!Y153)</f>
        <v/>
      </c>
      <c r="J113" s="69" t="str">
        <f>IF(I113="","",VLOOKUP(G113,'6.8_Pakalpojumu_saraksts'!B:E,4,0))</f>
        <v/>
      </c>
      <c r="K113" s="70" t="str">
        <f t="shared" si="142"/>
        <v/>
      </c>
      <c r="L113" s="71" t="str">
        <f>IF(K113="","",'6.4_Atbalsta_plāns'!$M$13)</f>
        <v/>
      </c>
      <c r="M113" s="129" t="str">
        <f t="shared" si="139"/>
        <v/>
      </c>
      <c r="N113" s="133">
        <f>IF($I$30="",0,_xlfn.IFNA(VLOOKUP(A113,[5]Sheet1!$A:$I,9,0),0))</f>
        <v>0</v>
      </c>
      <c r="O113" s="192">
        <f>IF($I$30="",0,_xlfn.IFNA(VLOOKUP(A113,[5]Sheet1!$A:NI,13,0),0))</f>
        <v>0</v>
      </c>
      <c r="P113" s="72" t="e">
        <f>IF(#REF!="","",IF(M113="",0-#REF!,M113-#REF!))</f>
        <v>#REF!</v>
      </c>
      <c r="Q113" s="113" t="e">
        <f>IF(M79&gt;0,IF(#REF!=0,Q97,Q97-#REF!),0)</f>
        <v>#REF!</v>
      </c>
    </row>
    <row r="114" spans="1:17" ht="27.6" outlineLevel="1" x14ac:dyDescent="0.25">
      <c r="A114" s="31" t="str">
        <f t="shared" si="140"/>
        <v>IB_AV_55520192</v>
      </c>
      <c r="B114" s="191" t="str">
        <f>'6.1_Personas dati'!$D$25</f>
        <v>IB_AV_555</v>
      </c>
      <c r="C114" s="67">
        <f t="shared" si="64"/>
        <v>2019</v>
      </c>
      <c r="D114" s="137">
        <f t="shared" ref="D114" si="154">D113</f>
        <v>2</v>
      </c>
      <c r="E114" s="68" t="str">
        <f t="shared" ref="E114:H114" si="155">E98</f>
        <v>SBS pakalpojumi bērniem zaudētās funkcijas kompensēšanai</v>
      </c>
      <c r="F114" s="33" t="str">
        <f t="shared" si="155"/>
        <v/>
      </c>
      <c r="G114" s="68" t="str">
        <f t="shared" si="155"/>
        <v/>
      </c>
      <c r="H114" s="68" t="str">
        <f t="shared" si="155"/>
        <v/>
      </c>
      <c r="I114" s="67" t="str">
        <f>IF('[2]1_pielikums'!K42="","",'6.7_Līguma_piel_3'!Y154)</f>
        <v/>
      </c>
      <c r="J114" s="69" t="str">
        <f>IF(I114="","",VLOOKUP(G114,'6.8_Pakalpojumu_saraksts'!B:E,4,0))</f>
        <v/>
      </c>
      <c r="K114" s="70" t="str">
        <f t="shared" si="142"/>
        <v/>
      </c>
      <c r="L114" s="71" t="str">
        <f>IF(K114="","",'6.4_Atbalsta_plāns'!$M$13)</f>
        <v/>
      </c>
      <c r="M114" s="129" t="str">
        <f t="shared" si="139"/>
        <v/>
      </c>
      <c r="N114" s="133">
        <f>IF($I$31="",0,_xlfn.IFNA(VLOOKUP(A114,[5]Sheet1!$A:$I,9,0),0))</f>
        <v>0</v>
      </c>
      <c r="O114" s="192">
        <f>IF($I$31="",0,_xlfn.IFNA(VLOOKUP(A114,[5]Sheet1!$A:NI,13,0),0))</f>
        <v>0</v>
      </c>
      <c r="P114" s="72" t="e">
        <f>IF(#REF!="","",IF(M114="",0-#REF!,M114-#REF!))</f>
        <v>#REF!</v>
      </c>
      <c r="Q114" s="113" t="e">
        <f>IF(M80&gt;0,IF(#REF!=0,Q98,Q98-#REF!),0)</f>
        <v>#REF!</v>
      </c>
    </row>
    <row r="115" spans="1:17" ht="27.6" outlineLevel="1" x14ac:dyDescent="0.25">
      <c r="A115" s="31" t="str">
        <f t="shared" si="140"/>
        <v>IB_AV_55520192</v>
      </c>
      <c r="B115" s="191" t="str">
        <f>'6.1_Personas dati'!$D$25</f>
        <v>IB_AV_555</v>
      </c>
      <c r="C115" s="67">
        <f t="shared" si="64"/>
        <v>2019</v>
      </c>
      <c r="D115" s="137">
        <f t="shared" ref="D115" si="156">D114</f>
        <v>2</v>
      </c>
      <c r="E115" s="68" t="str">
        <f t="shared" ref="E115:H115" si="157">E99</f>
        <v>SBS pakalpojumi bērniem zaudētās funkcijas kompensēšanai</v>
      </c>
      <c r="F115" s="33" t="str">
        <f t="shared" si="157"/>
        <v/>
      </c>
      <c r="G115" s="68" t="str">
        <f t="shared" si="157"/>
        <v/>
      </c>
      <c r="H115" s="68" t="str">
        <f t="shared" si="157"/>
        <v/>
      </c>
      <c r="I115" s="67" t="str">
        <f>IF('[2]1_pielikums'!K43="","",'6.7_Līguma_piel_3'!Y155)</f>
        <v/>
      </c>
      <c r="J115" s="69" t="str">
        <f>IF(I115="","",VLOOKUP(G115,'6.8_Pakalpojumu_saraksts'!B:E,4,0))</f>
        <v/>
      </c>
      <c r="K115" s="70" t="str">
        <f t="shared" si="142"/>
        <v/>
      </c>
      <c r="L115" s="71" t="str">
        <f>IF(K115="","",'6.4_Atbalsta_plāns'!$M$13)</f>
        <v/>
      </c>
      <c r="M115" s="129" t="str">
        <f t="shared" si="139"/>
        <v/>
      </c>
      <c r="N115" s="133">
        <f>IF($I$32="",0,_xlfn.IFNA(VLOOKUP(A115,[5]Sheet1!$A:$I,9,0),0))</f>
        <v>0</v>
      </c>
      <c r="O115" s="192">
        <f>IF($I$32="",0,_xlfn.IFNA(VLOOKUP(A115,[5]Sheet1!$A:NI,13,0),0))</f>
        <v>0</v>
      </c>
      <c r="P115" s="72" t="e">
        <f>IF(#REF!="","",IF(M115="",0-#REF!,M115-#REF!))</f>
        <v>#REF!</v>
      </c>
      <c r="Q115" s="113" t="e">
        <f>IF(M81&gt;0,IF(#REF!=0,Q99,Q99-#REF!),0)</f>
        <v>#REF!</v>
      </c>
    </row>
    <row r="116" spans="1:17" ht="27.6" outlineLevel="1" x14ac:dyDescent="0.25">
      <c r="A116" s="31" t="str">
        <f t="shared" si="140"/>
        <v>IB_AV_55520192</v>
      </c>
      <c r="B116" s="191" t="str">
        <f>'6.1_Personas dati'!$D$25</f>
        <v>IB_AV_555</v>
      </c>
      <c r="C116" s="67">
        <f t="shared" si="64"/>
        <v>2019</v>
      </c>
      <c r="D116" s="137">
        <f t="shared" ref="D116" si="158">D115</f>
        <v>2</v>
      </c>
      <c r="E116" s="68" t="str">
        <f t="shared" ref="E116:H116" si="159">E100</f>
        <v>Bērniem funkcionēšanas spēju uzturēšana un attīstīšana</v>
      </c>
      <c r="F116" s="33" t="str">
        <f t="shared" si="159"/>
        <v/>
      </c>
      <c r="G116" s="68" t="str">
        <f t="shared" si="159"/>
        <v/>
      </c>
      <c r="H116" s="68" t="str">
        <f t="shared" si="159"/>
        <v/>
      </c>
      <c r="I116" s="67" t="str">
        <f>IF('[2]1_pielikums'!K44="","",'6.7_Līguma_piel_3'!Y156)</f>
        <v/>
      </c>
      <c r="J116" s="69" t="str">
        <f>IF(I116="","",VLOOKUP(G116,'6.8_Pakalpojumu_saraksts'!B:E,4,0))</f>
        <v/>
      </c>
      <c r="K116" s="70" t="str">
        <f t="shared" si="142"/>
        <v/>
      </c>
      <c r="L116" s="71" t="str">
        <f>IF(K116="","",'6.4_Atbalsta_plāns'!$M$13)</f>
        <v/>
      </c>
      <c r="M116" s="129" t="str">
        <f t="shared" si="139"/>
        <v/>
      </c>
      <c r="N116" s="133">
        <f>IF($I$33="",0,_xlfn.IFNA(VLOOKUP(A116,[5]Sheet1!$A:$I,9,0),0))</f>
        <v>0</v>
      </c>
      <c r="O116" s="192">
        <f>IF($I$33="",0,_xlfn.IFNA(VLOOKUP(A116,[5]Sheet1!$A:NI,13,0),0))</f>
        <v>0</v>
      </c>
      <c r="P116" s="72" t="e">
        <f>IF(#REF!="","",IF(M116="",0-#REF!,M116-#REF!))</f>
        <v>#REF!</v>
      </c>
      <c r="Q116" s="113" t="e">
        <f>IF(M82&gt;0,IF(#REF!=0,Q100,Q100-#REF!),0)</f>
        <v>#REF!</v>
      </c>
    </row>
    <row r="117" spans="1:17" ht="27.6" outlineLevel="1" x14ac:dyDescent="0.25">
      <c r="A117" s="31" t="str">
        <f t="shared" si="140"/>
        <v>IB_AV_55520192</v>
      </c>
      <c r="B117" s="191" t="str">
        <f>'6.1_Personas dati'!$D$25</f>
        <v>IB_AV_555</v>
      </c>
      <c r="C117" s="67">
        <f t="shared" si="64"/>
        <v>2019</v>
      </c>
      <c r="D117" s="137">
        <f t="shared" ref="D117" si="160">D116</f>
        <v>2</v>
      </c>
      <c r="E117" s="68" t="str">
        <f t="shared" ref="E117:H117" si="161">E101</f>
        <v>Bērniem funkcionēšanas spēju uzturēšana un attīstīšana</v>
      </c>
      <c r="F117" s="33" t="str">
        <f t="shared" si="161"/>
        <v/>
      </c>
      <c r="G117" s="68" t="str">
        <f t="shared" si="161"/>
        <v/>
      </c>
      <c r="H117" s="68" t="str">
        <f t="shared" si="161"/>
        <v/>
      </c>
      <c r="I117" s="67" t="str">
        <f>IF('[2]1_pielikums'!K45="","",'6.7_Līguma_piel_3'!Y157)</f>
        <v/>
      </c>
      <c r="J117" s="69" t="str">
        <f>IF(I117="","",VLOOKUP(G117,'6.8_Pakalpojumu_saraksts'!B:E,4,0))</f>
        <v/>
      </c>
      <c r="K117" s="70" t="str">
        <f t="shared" si="142"/>
        <v/>
      </c>
      <c r="L117" s="71" t="str">
        <f>IF(K117="","",'6.4_Atbalsta_plāns'!$M$13)</f>
        <v/>
      </c>
      <c r="M117" s="129" t="str">
        <f t="shared" si="139"/>
        <v/>
      </c>
      <c r="N117" s="133">
        <f>IF($I$34="",0,_xlfn.IFNA(VLOOKUP(A117,[5]Sheet1!$A:$I,9,0),0))</f>
        <v>0</v>
      </c>
      <c r="O117" s="192">
        <f>IF($I$34="",0,_xlfn.IFNA(VLOOKUP(A117,[5]Sheet1!$A:NI,13,0),0))</f>
        <v>0</v>
      </c>
      <c r="P117" s="72" t="e">
        <f>IF(#REF!="","",IF(M117="",0-#REF!,M117-#REF!))</f>
        <v>#REF!</v>
      </c>
      <c r="Q117" s="113" t="e">
        <f>IF(M83&gt;0,IF(#REF!=0,Q101,Q101-#REF!),0)</f>
        <v>#REF!</v>
      </c>
    </row>
    <row r="118" spans="1:17" ht="27.6" outlineLevel="1" x14ac:dyDescent="0.25">
      <c r="A118" s="31" t="str">
        <f t="shared" si="140"/>
        <v>IB_AV_55520192</v>
      </c>
      <c r="B118" s="191" t="str">
        <f>'6.1_Personas dati'!$D$25</f>
        <v>IB_AV_555</v>
      </c>
      <c r="C118" s="67">
        <f t="shared" si="64"/>
        <v>2019</v>
      </c>
      <c r="D118" s="137">
        <f t="shared" ref="D118" si="162">D117</f>
        <v>2</v>
      </c>
      <c r="E118" s="68" t="str">
        <f t="shared" ref="E118:H118" si="163">E102</f>
        <v>Bērniem funkcionēšanas spēju uzturēšana un attīstīšana</v>
      </c>
      <c r="F118" s="33" t="str">
        <f t="shared" si="163"/>
        <v/>
      </c>
      <c r="G118" s="68" t="str">
        <f t="shared" si="163"/>
        <v/>
      </c>
      <c r="H118" s="68" t="str">
        <f t="shared" si="163"/>
        <v/>
      </c>
      <c r="I118" s="67" t="str">
        <f>IF('[2]1_pielikums'!K46="","",'6.7_Līguma_piel_3'!Y158)</f>
        <v/>
      </c>
      <c r="J118" s="69" t="str">
        <f>IF(I118="","",VLOOKUP(G118,'6.8_Pakalpojumu_saraksts'!B:E,4,0))</f>
        <v/>
      </c>
      <c r="K118" s="70" t="str">
        <f t="shared" si="142"/>
        <v/>
      </c>
      <c r="L118" s="71" t="str">
        <f>IF(K118="","",'6.4_Atbalsta_plāns'!$M$13)</f>
        <v/>
      </c>
      <c r="M118" s="129" t="str">
        <f t="shared" si="139"/>
        <v/>
      </c>
      <c r="N118" s="133">
        <f>IF($I$35="",0,_xlfn.IFNA(VLOOKUP(A118,[5]Sheet1!$A:$I,9,0),0))</f>
        <v>0</v>
      </c>
      <c r="O118" s="192">
        <f>IF($I$35="",0,_xlfn.IFNA(VLOOKUP(A118,[5]Sheet1!$A:NI,13,0),0))</f>
        <v>0</v>
      </c>
      <c r="P118" s="72" t="e">
        <f>IF(#REF!="","",IF(M118="",0-#REF!,M118-#REF!))</f>
        <v>#REF!</v>
      </c>
      <c r="Q118" s="113" t="e">
        <f>IF(M84&gt;0,IF(#REF!=0,Q102,Q102-#REF!),0)</f>
        <v>#REF!</v>
      </c>
    </row>
    <row r="119" spans="1:17" ht="27.6" outlineLevel="1" x14ac:dyDescent="0.25">
      <c r="A119" s="31" t="str">
        <f t="shared" si="140"/>
        <v>IB_AV_55520192</v>
      </c>
      <c r="B119" s="191" t="str">
        <f>'6.1_Personas dati'!$D$25</f>
        <v>IB_AV_555</v>
      </c>
      <c r="C119" s="67">
        <f t="shared" si="64"/>
        <v>2019</v>
      </c>
      <c r="D119" s="137">
        <f t="shared" ref="D119" si="164">D118</f>
        <v>2</v>
      </c>
      <c r="E119" s="68" t="str">
        <f t="shared" ref="E119:H119" si="165">E103</f>
        <v>Bērniem funkcionēšanas spēju uzturēšana un attīstīšana</v>
      </c>
      <c r="F119" s="33" t="str">
        <f t="shared" si="165"/>
        <v/>
      </c>
      <c r="G119" s="68" t="str">
        <f t="shared" si="165"/>
        <v/>
      </c>
      <c r="H119" s="68" t="str">
        <f t="shared" si="165"/>
        <v/>
      </c>
      <c r="I119" s="67" t="str">
        <f>IF('[2]1_pielikums'!K47="","",'6.7_Līguma_piel_3'!Y159)</f>
        <v/>
      </c>
      <c r="J119" s="69" t="str">
        <f>IF(I119="","",VLOOKUP(G119,'6.8_Pakalpojumu_saraksts'!B:E,4,0))</f>
        <v/>
      </c>
      <c r="K119" s="70" t="str">
        <f t="shared" si="142"/>
        <v/>
      </c>
      <c r="L119" s="71" t="str">
        <f>IF(K119="","",'6.4_Atbalsta_plāns'!$M$13)</f>
        <v/>
      </c>
      <c r="M119" s="129" t="str">
        <f t="shared" si="139"/>
        <v/>
      </c>
      <c r="N119" s="133">
        <f>IF($I$36="",0,_xlfn.IFNA(VLOOKUP(A119,[5]Sheet1!$A:$I,9,0),0))</f>
        <v>0</v>
      </c>
      <c r="O119" s="192">
        <f>IF($I$36="",0,_xlfn.IFNA(VLOOKUP(A119,[5]Sheet1!$A:NI,13,0),0))</f>
        <v>0</v>
      </c>
      <c r="P119" s="72" t="e">
        <f>IF(#REF!="","",IF(M119="",0-#REF!,M119-#REF!))</f>
        <v>#REF!</v>
      </c>
      <c r="Q119" s="113" t="e">
        <f>IF(M85&gt;0,IF(#REF!=0,Q103,Q103-#REF!),0)</f>
        <v>#REF!</v>
      </c>
    </row>
    <row r="120" spans="1:17" ht="27.6" outlineLevel="1" x14ac:dyDescent="0.25">
      <c r="A120" s="31" t="str">
        <f t="shared" si="140"/>
        <v>IB_AV_55520192</v>
      </c>
      <c r="B120" s="191" t="str">
        <f>'6.1_Personas dati'!$D$25</f>
        <v>IB_AV_555</v>
      </c>
      <c r="C120" s="67">
        <f t="shared" si="64"/>
        <v>2019</v>
      </c>
      <c r="D120" s="137">
        <f t="shared" ref="D120" si="166">D119</f>
        <v>2</v>
      </c>
      <c r="E120" s="68" t="str">
        <f t="shared" ref="E120:H120" si="167">E104</f>
        <v>Bērniem funkcionēšanas spēju uzturēšana un attīstīšana</v>
      </c>
      <c r="F120" s="33" t="str">
        <f t="shared" si="167"/>
        <v/>
      </c>
      <c r="G120" s="68" t="str">
        <f t="shared" si="167"/>
        <v/>
      </c>
      <c r="H120" s="68" t="str">
        <f t="shared" si="167"/>
        <v/>
      </c>
      <c r="I120" s="67" t="str">
        <f>IF('[2]1_pielikums'!K48="","",'6.7_Līguma_piel_3'!Y160)</f>
        <v/>
      </c>
      <c r="J120" s="69" t="str">
        <f>IF(I120="","",VLOOKUP(G120,'6.8_Pakalpojumu_saraksts'!B:E,4,0))</f>
        <v/>
      </c>
      <c r="K120" s="70" t="str">
        <f t="shared" si="142"/>
        <v/>
      </c>
      <c r="L120" s="71" t="str">
        <f>IF(K120="","",'6.4_Atbalsta_plāns'!$M$13)</f>
        <v/>
      </c>
      <c r="M120" s="129" t="str">
        <f t="shared" si="139"/>
        <v/>
      </c>
      <c r="N120" s="133">
        <f>IF($I$37="",0,_xlfn.IFNA(VLOOKUP(A120,[5]Sheet1!$A:$I,9,0),0))</f>
        <v>0</v>
      </c>
      <c r="O120" s="192">
        <f>IF($I$37="",0,_xlfn.IFNA(VLOOKUP(A120,[5]Sheet1!$A:NI,13,0),0))</f>
        <v>0</v>
      </c>
      <c r="P120" s="72" t="e">
        <f>IF(#REF!="","",IF(M120="",0-#REF!,M120-#REF!))</f>
        <v>#REF!</v>
      </c>
      <c r="Q120" s="113" t="e">
        <f>IF(M86&gt;0,IF(#REF!=0,Q104,Q104-#REF!),0)</f>
        <v>#REF!</v>
      </c>
    </row>
    <row r="121" spans="1:17" ht="16.2" thickBot="1" x14ac:dyDescent="0.3">
      <c r="B121" s="191" t="str">
        <f>'6.1_Personas dati'!$D$25</f>
        <v>IB_AV_555</v>
      </c>
      <c r="C121" s="91">
        <f>IF(D121&lt;=12,IF(D120&lt;D121,C120,C120+1),C120+1)</f>
        <v>2019</v>
      </c>
      <c r="D121" s="138">
        <f>IF(D120+1&gt;12,1,D120+1)</f>
        <v>3</v>
      </c>
      <c r="E121" s="86" t="s">
        <v>260</v>
      </c>
      <c r="F121" s="87"/>
      <c r="G121" s="86"/>
      <c r="H121" s="86"/>
      <c r="I121" s="86"/>
      <c r="J121" s="86"/>
      <c r="K121" s="86"/>
      <c r="L121" s="88">
        <f>'6.4_Atbalsta_plāns'!$M$13</f>
        <v>0</v>
      </c>
      <c r="M121" s="110">
        <f t="shared" ref="M121" si="168">SUM(M122:M136)</f>
        <v>0</v>
      </c>
      <c r="N121" s="131">
        <f t="shared" ref="N121" si="169">SUM(N122:N136)</f>
        <v>0</v>
      </c>
      <c r="O121" s="132">
        <f t="shared" ref="O121" si="170">SUM(O122:O136)</f>
        <v>0</v>
      </c>
      <c r="P121" s="114" t="e">
        <f t="shared" ref="P121" si="171">SUM(P122:P136)</f>
        <v>#REF!</v>
      </c>
      <c r="Q121" s="115" t="e">
        <f t="shared" si="135"/>
        <v>#REF!</v>
      </c>
    </row>
    <row r="122" spans="1:17" ht="15.6" outlineLevel="1" x14ac:dyDescent="0.25">
      <c r="A122" s="31" t="str">
        <f t="shared" si="140"/>
        <v>IB_AV_55520193</v>
      </c>
      <c r="B122" s="191" t="str">
        <f>'6.1_Personas dati'!$D$25</f>
        <v>IB_AV_555</v>
      </c>
      <c r="C122" s="67">
        <f t="shared" ref="C122" si="172">C121</f>
        <v>2019</v>
      </c>
      <c r="D122" s="137">
        <f t="shared" ref="D122:D124" si="173">D121</f>
        <v>3</v>
      </c>
      <c r="E122" s="68" t="str">
        <f>E106</f>
        <v>Ģimenes atbalsta spēju stiprināšana</v>
      </c>
      <c r="F122" s="33" t="str">
        <f t="shared" ref="F122:H122" si="174">F106</f>
        <v/>
      </c>
      <c r="G122" s="68" t="str">
        <f t="shared" si="174"/>
        <v/>
      </c>
      <c r="H122" s="68" t="str">
        <f t="shared" si="174"/>
        <v/>
      </c>
      <c r="I122" s="67" t="str">
        <f>IF('[2]1_pielikums'!L34="","",'6.7_Līguma_piel_3'!Z146)</f>
        <v/>
      </c>
      <c r="J122" s="69" t="str">
        <f>IF(I122="","",VLOOKUP(G122,'6.8_Pakalpojumu_saraksts'!B:E,4,0))</f>
        <v/>
      </c>
      <c r="K122" s="70" t="str">
        <f>IF(I122="","",I122*J122)</f>
        <v/>
      </c>
      <c r="L122" s="71" t="str">
        <f>IF(K122="","",'6.4_Atbalsta_plāns'!$M$13)</f>
        <v/>
      </c>
      <c r="M122" s="129" t="str">
        <f t="shared" ref="M122:M136" si="175">IF(K122="","",K122*L122)</f>
        <v/>
      </c>
      <c r="N122" s="133">
        <f>IF($I$23="",0,_xlfn.IFNA(VLOOKUP(A122,[5]Sheet1!$A:$I,9,0),0))</f>
        <v>0</v>
      </c>
      <c r="O122" s="192">
        <f>IF($I$23="",0,_xlfn.IFNA(VLOOKUP(A122,[5]Sheet1!$A:NI,13,0),0))</f>
        <v>0</v>
      </c>
      <c r="P122" s="111" t="e">
        <f>IF(#REF!="","",IF(M122="",0-#REF!,M122-#REF!))</f>
        <v>#REF!</v>
      </c>
      <c r="Q122" s="125" t="e">
        <f>IF(M88&gt;0,IF(#REF!=0,Q106,Q106-#REF!),0)</f>
        <v>#REF!</v>
      </c>
    </row>
    <row r="123" spans="1:17" ht="15.6" outlineLevel="1" x14ac:dyDescent="0.25">
      <c r="A123" s="31" t="str">
        <f t="shared" si="140"/>
        <v>IB_AV_55520193</v>
      </c>
      <c r="B123" s="191" t="str">
        <f>'6.1_Personas dati'!$D$25</f>
        <v>IB_AV_555</v>
      </c>
      <c r="C123" s="67">
        <f t="shared" si="64"/>
        <v>2019</v>
      </c>
      <c r="D123" s="137">
        <f t="shared" si="173"/>
        <v>3</v>
      </c>
      <c r="E123" s="68" t="str">
        <f t="shared" ref="E123:H123" si="176">E107</f>
        <v>Ģimenes atbalsta spēju stiprināšana</v>
      </c>
      <c r="F123" s="33" t="str">
        <f t="shared" si="176"/>
        <v/>
      </c>
      <c r="G123" s="68" t="str">
        <f t="shared" si="176"/>
        <v/>
      </c>
      <c r="H123" s="68" t="str">
        <f t="shared" si="176"/>
        <v/>
      </c>
      <c r="I123" s="67" t="str">
        <f>IF('[2]1_pielikums'!L35="","",'6.7_Līguma_piel_3'!Z147)</f>
        <v/>
      </c>
      <c r="J123" s="69" t="str">
        <f>IF(I123="","",VLOOKUP(G123,'6.8_Pakalpojumu_saraksts'!B:E,4,0))</f>
        <v/>
      </c>
      <c r="K123" s="70" t="str">
        <f t="shared" ref="K123:K136" si="177">IF(I123="","",I123*J123)</f>
        <v/>
      </c>
      <c r="L123" s="71" t="str">
        <f>IF(K123="","",'6.4_Atbalsta_plāns'!$M$13)</f>
        <v/>
      </c>
      <c r="M123" s="129" t="str">
        <f t="shared" si="175"/>
        <v/>
      </c>
      <c r="N123" s="133">
        <f>IF($I$24="",0,_xlfn.IFNA(VLOOKUP(A123,[5]Sheet1!$A:$I,9,0),0))</f>
        <v>0</v>
      </c>
      <c r="O123" s="192">
        <f>IF($I$24="",0,_xlfn.IFNA(VLOOKUP(A123,[5]Sheet1!$A:NI,13,0),0))</f>
        <v>0</v>
      </c>
      <c r="P123" s="72" t="e">
        <f>IF(#REF!="","",IF(M123="",0-#REF!,M123-#REF!))</f>
        <v>#REF!</v>
      </c>
      <c r="Q123" s="113">
        <f>IF(M89&gt;0,IF(#REF!=0,Q107,Q107-#REF!),0)</f>
        <v>0</v>
      </c>
    </row>
    <row r="124" spans="1:17" ht="15.6" outlineLevel="1" x14ac:dyDescent="0.25">
      <c r="A124" s="31" t="str">
        <f t="shared" si="140"/>
        <v>IB_AV_55520193</v>
      </c>
      <c r="B124" s="191" t="str">
        <f>'6.1_Personas dati'!$D$25</f>
        <v>IB_AV_555</v>
      </c>
      <c r="C124" s="67">
        <f t="shared" si="64"/>
        <v>2019</v>
      </c>
      <c r="D124" s="137">
        <f t="shared" si="173"/>
        <v>3</v>
      </c>
      <c r="E124" s="68" t="str">
        <f t="shared" ref="E124:H124" si="178">E108</f>
        <v>Ģimenes atbalsta spēju stiprināšana</v>
      </c>
      <c r="F124" s="33" t="str">
        <f t="shared" si="178"/>
        <v/>
      </c>
      <c r="G124" s="68" t="str">
        <f t="shared" si="178"/>
        <v/>
      </c>
      <c r="H124" s="68" t="str">
        <f t="shared" si="178"/>
        <v/>
      </c>
      <c r="I124" s="67" t="str">
        <f>IF('[2]1_pielikums'!L36="","",'6.7_Līguma_piel_3'!Z148)</f>
        <v/>
      </c>
      <c r="J124" s="69" t="str">
        <f>IF(I124="","",VLOOKUP(G124,'6.8_Pakalpojumu_saraksts'!B:E,4,0))</f>
        <v/>
      </c>
      <c r="K124" s="70" t="str">
        <f t="shared" si="177"/>
        <v/>
      </c>
      <c r="L124" s="71" t="str">
        <f>IF(K124="","",'6.4_Atbalsta_plāns'!$M$13)</f>
        <v/>
      </c>
      <c r="M124" s="129" t="str">
        <f t="shared" si="175"/>
        <v/>
      </c>
      <c r="N124" s="133">
        <f>IF($I$25="",0,_xlfn.IFNA(VLOOKUP(A124,[5]Sheet1!$A:$I,9,0),0))</f>
        <v>0</v>
      </c>
      <c r="O124" s="192">
        <f>IF($I$25="",0,_xlfn.IFNA(VLOOKUP(A124,[5]Sheet1!$A:NI,13,0),0))</f>
        <v>0</v>
      </c>
      <c r="P124" s="72" t="e">
        <f>IF(#REF!="","",IF(M124="",0-#REF!,M124-#REF!))</f>
        <v>#REF!</v>
      </c>
      <c r="Q124" s="113" t="e">
        <f>IF(M90&gt;0,IF(#REF!=0,Q108,Q108-#REF!),0)</f>
        <v>#REF!</v>
      </c>
    </row>
    <row r="125" spans="1:17" ht="15.6" outlineLevel="1" x14ac:dyDescent="0.25">
      <c r="A125" s="31" t="str">
        <f t="shared" si="140"/>
        <v>IB_AV_55520193</v>
      </c>
      <c r="B125" s="191" t="str">
        <f>'6.1_Personas dati'!$D$25</f>
        <v>IB_AV_555</v>
      </c>
      <c r="C125" s="67">
        <f t="shared" si="64"/>
        <v>2019</v>
      </c>
      <c r="D125" s="137">
        <f t="shared" ref="D125" si="179">D124</f>
        <v>3</v>
      </c>
      <c r="E125" s="68" t="str">
        <f t="shared" ref="E125:H125" si="180">E109</f>
        <v>Ģimenes atbalsta spēju stiprināšana</v>
      </c>
      <c r="F125" s="33" t="str">
        <f t="shared" si="180"/>
        <v/>
      </c>
      <c r="G125" s="68" t="str">
        <f t="shared" si="180"/>
        <v/>
      </c>
      <c r="H125" s="68" t="str">
        <f t="shared" si="180"/>
        <v/>
      </c>
      <c r="I125" s="67" t="str">
        <f>IF('[2]1_pielikums'!L37="","",'6.7_Līguma_piel_3'!Z149)</f>
        <v/>
      </c>
      <c r="J125" s="69" t="str">
        <f>IF(I125="","",VLOOKUP(G125,'6.8_Pakalpojumu_saraksts'!B:E,4,0))</f>
        <v/>
      </c>
      <c r="K125" s="70" t="str">
        <f t="shared" si="177"/>
        <v/>
      </c>
      <c r="L125" s="71" t="str">
        <f>IF(K125="","",'6.4_Atbalsta_plāns'!$M$13)</f>
        <v/>
      </c>
      <c r="M125" s="129" t="str">
        <f t="shared" si="175"/>
        <v/>
      </c>
      <c r="N125" s="133">
        <f>IF($I$26="",0,_xlfn.IFNA(VLOOKUP(A125,[5]Sheet1!$A:$I,9,0),0))</f>
        <v>0</v>
      </c>
      <c r="O125" s="192">
        <f>IF($I$26="",0,_xlfn.IFNA(VLOOKUP(A125,[5]Sheet1!$A:NI,13,0),0))</f>
        <v>0</v>
      </c>
      <c r="P125" s="72" t="e">
        <f>IF(#REF!="","",IF(M125="",0-#REF!,M125-#REF!))</f>
        <v>#REF!</v>
      </c>
      <c r="Q125" s="113" t="e">
        <f>IF(M91&gt;0,IF(#REF!=0,Q109,Q109-#REF!),0)</f>
        <v>#REF!</v>
      </c>
    </row>
    <row r="126" spans="1:17" ht="15.6" outlineLevel="1" x14ac:dyDescent="0.25">
      <c r="A126" s="31" t="str">
        <f t="shared" si="140"/>
        <v>IB_AV_55520193</v>
      </c>
      <c r="B126" s="191" t="str">
        <f>'6.1_Personas dati'!$D$25</f>
        <v>IB_AV_555</v>
      </c>
      <c r="C126" s="67">
        <f t="shared" si="64"/>
        <v>2019</v>
      </c>
      <c r="D126" s="137">
        <f t="shared" ref="D126" si="181">D125</f>
        <v>3</v>
      </c>
      <c r="E126" s="68" t="str">
        <f t="shared" ref="E126:H126" si="182">E110</f>
        <v>Ģimenes atbalsta spēju stiprināšana</v>
      </c>
      <c r="F126" s="33" t="str">
        <f t="shared" si="182"/>
        <v/>
      </c>
      <c r="G126" s="68" t="str">
        <f t="shared" si="182"/>
        <v/>
      </c>
      <c r="H126" s="68" t="str">
        <f t="shared" si="182"/>
        <v/>
      </c>
      <c r="I126" s="67" t="str">
        <f>IF('[2]1_pielikums'!L38="","",'6.7_Līguma_piel_3'!Z150)</f>
        <v/>
      </c>
      <c r="J126" s="69" t="str">
        <f>IF(I126="","",VLOOKUP(G126,'6.8_Pakalpojumu_saraksts'!B:E,4,0))</f>
        <v/>
      </c>
      <c r="K126" s="70" t="str">
        <f t="shared" si="177"/>
        <v/>
      </c>
      <c r="L126" s="71" t="str">
        <f>IF(K126="","",'6.4_Atbalsta_plāns'!$M$13)</f>
        <v/>
      </c>
      <c r="M126" s="129" t="str">
        <f t="shared" si="175"/>
        <v/>
      </c>
      <c r="N126" s="133">
        <f>IF($I$27="",0,_xlfn.IFNA(VLOOKUP(A126,[5]Sheet1!$A:$I,9,0),0))</f>
        <v>0</v>
      </c>
      <c r="O126" s="192">
        <f>IF($I$27="",0,_xlfn.IFNA(VLOOKUP(A126,[5]Sheet1!$A:NI,13,0),0))</f>
        <v>0</v>
      </c>
      <c r="P126" s="72" t="e">
        <f>IF(#REF!="","",IF(M126="",0-#REF!,M126-#REF!))</f>
        <v>#REF!</v>
      </c>
      <c r="Q126" s="113" t="e">
        <f>IF(M92&gt;0,IF(#REF!=0,Q110,Q110-#REF!),0)</f>
        <v>#REF!</v>
      </c>
    </row>
    <row r="127" spans="1:17" ht="27.6" outlineLevel="1" x14ac:dyDescent="0.25">
      <c r="A127" s="31" t="str">
        <f t="shared" si="140"/>
        <v>IB_AV_55520193</v>
      </c>
      <c r="B127" s="191" t="str">
        <f>'6.1_Personas dati'!$D$25</f>
        <v>IB_AV_555</v>
      </c>
      <c r="C127" s="67">
        <f t="shared" si="64"/>
        <v>2019</v>
      </c>
      <c r="D127" s="137">
        <f t="shared" ref="D127" si="183">D126</f>
        <v>3</v>
      </c>
      <c r="E127" s="68" t="str">
        <f t="shared" ref="E127:H127" si="184">E111</f>
        <v>SBS pakalpojumi bērniem zaudētās funkcijas kompensēšanai</v>
      </c>
      <c r="F127" s="33" t="str">
        <f t="shared" si="184"/>
        <v/>
      </c>
      <c r="G127" s="68" t="str">
        <f t="shared" si="184"/>
        <v/>
      </c>
      <c r="H127" s="68" t="str">
        <f t="shared" si="184"/>
        <v/>
      </c>
      <c r="I127" s="67" t="str">
        <f>IF('[2]1_pielikums'!L39="","",'6.7_Līguma_piel_3'!Z151)</f>
        <v/>
      </c>
      <c r="J127" s="69" t="str">
        <f>IF(I127="","",VLOOKUP(G127,'6.8_Pakalpojumu_saraksts'!B:E,4,0))</f>
        <v/>
      </c>
      <c r="K127" s="70" t="str">
        <f t="shared" si="177"/>
        <v/>
      </c>
      <c r="L127" s="71" t="str">
        <f>IF(K127="","",'6.4_Atbalsta_plāns'!$M$13)</f>
        <v/>
      </c>
      <c r="M127" s="129" t="str">
        <f t="shared" si="175"/>
        <v/>
      </c>
      <c r="N127" s="133">
        <f>IF($I$28="",0,_xlfn.IFNA(VLOOKUP(A127,[5]Sheet1!$A:$I,9,0),0))</f>
        <v>0</v>
      </c>
      <c r="O127" s="192">
        <f>IF($I$28="",0,_xlfn.IFNA(VLOOKUP(A127,[5]Sheet1!$A:NI,13,0),0))</f>
        <v>0</v>
      </c>
      <c r="P127" s="72" t="e">
        <f>IF(#REF!="","",IF(M127="",0-#REF!,M127-#REF!))</f>
        <v>#REF!</v>
      </c>
      <c r="Q127" s="113" t="e">
        <f>IF(M93&gt;0,IF(#REF!=0,Q111,Q111-#REF!),0)</f>
        <v>#REF!</v>
      </c>
    </row>
    <row r="128" spans="1:17" ht="27.6" outlineLevel="1" x14ac:dyDescent="0.25">
      <c r="A128" s="31" t="str">
        <f t="shared" si="140"/>
        <v>IB_AV_55520193</v>
      </c>
      <c r="B128" s="191" t="str">
        <f>'6.1_Personas dati'!$D$25</f>
        <v>IB_AV_555</v>
      </c>
      <c r="C128" s="67">
        <f t="shared" si="64"/>
        <v>2019</v>
      </c>
      <c r="D128" s="137">
        <f t="shared" ref="D128" si="185">D127</f>
        <v>3</v>
      </c>
      <c r="E128" s="68" t="str">
        <f t="shared" ref="E128:H128" si="186">E112</f>
        <v>SBS pakalpojumi bērniem zaudētās funkcijas kompensēšanai</v>
      </c>
      <c r="F128" s="33" t="str">
        <f t="shared" si="186"/>
        <v/>
      </c>
      <c r="G128" s="68" t="str">
        <f t="shared" si="186"/>
        <v/>
      </c>
      <c r="H128" s="68" t="str">
        <f t="shared" si="186"/>
        <v/>
      </c>
      <c r="I128" s="67" t="str">
        <f>IF('[2]1_pielikums'!L40="","",'6.7_Līguma_piel_3'!Z152)</f>
        <v/>
      </c>
      <c r="J128" s="69" t="str">
        <f>IF(I128="","",VLOOKUP(G128,'6.8_Pakalpojumu_saraksts'!B:E,4,0))</f>
        <v/>
      </c>
      <c r="K128" s="70" t="str">
        <f t="shared" si="177"/>
        <v/>
      </c>
      <c r="L128" s="71" t="str">
        <f>IF(K128="","",'6.4_Atbalsta_plāns'!$M$13)</f>
        <v/>
      </c>
      <c r="M128" s="129" t="str">
        <f t="shared" si="175"/>
        <v/>
      </c>
      <c r="N128" s="133">
        <f>IF($I$29="",0,_xlfn.IFNA(VLOOKUP(A128,[5]Sheet1!$A:$I,9,0),0))</f>
        <v>0</v>
      </c>
      <c r="O128" s="192">
        <f>IF($I$29="",0,_xlfn.IFNA(VLOOKUP(A128,[5]Sheet1!$A:NI,13,0),0))</f>
        <v>0</v>
      </c>
      <c r="P128" s="72" t="e">
        <f>IF(#REF!="","",IF(M128="",0-#REF!,M128-#REF!))</f>
        <v>#REF!</v>
      </c>
      <c r="Q128" s="113" t="e">
        <f>IF(M94&gt;0,IF(#REF!=0,Q112,Q112-#REF!),0)</f>
        <v>#REF!</v>
      </c>
    </row>
    <row r="129" spans="1:17" ht="27.6" outlineLevel="1" x14ac:dyDescent="0.25">
      <c r="A129" s="31" t="str">
        <f t="shared" si="140"/>
        <v>IB_AV_55520193</v>
      </c>
      <c r="B129" s="191" t="str">
        <f>'6.1_Personas dati'!$D$25</f>
        <v>IB_AV_555</v>
      </c>
      <c r="C129" s="67">
        <f t="shared" si="64"/>
        <v>2019</v>
      </c>
      <c r="D129" s="137">
        <f t="shared" ref="D129" si="187">D128</f>
        <v>3</v>
      </c>
      <c r="E129" s="68" t="str">
        <f t="shared" ref="E129:H129" si="188">E113</f>
        <v>SBS pakalpojumi bērniem zaudētās funkcijas kompensēšanai</v>
      </c>
      <c r="F129" s="33" t="str">
        <f t="shared" si="188"/>
        <v/>
      </c>
      <c r="G129" s="68" t="str">
        <f t="shared" si="188"/>
        <v/>
      </c>
      <c r="H129" s="68" t="str">
        <f t="shared" si="188"/>
        <v/>
      </c>
      <c r="I129" s="67" t="str">
        <f>IF('[2]1_pielikums'!L41="","",'6.7_Līguma_piel_3'!Z153)</f>
        <v/>
      </c>
      <c r="J129" s="69" t="str">
        <f>IF(I129="","",VLOOKUP(G129,'6.8_Pakalpojumu_saraksts'!B:E,4,0))</f>
        <v/>
      </c>
      <c r="K129" s="70" t="str">
        <f t="shared" si="177"/>
        <v/>
      </c>
      <c r="L129" s="71" t="str">
        <f>IF(K129="","",'6.4_Atbalsta_plāns'!$M$13)</f>
        <v/>
      </c>
      <c r="M129" s="129" t="str">
        <f t="shared" si="175"/>
        <v/>
      </c>
      <c r="N129" s="133">
        <f>IF($I$30="",0,_xlfn.IFNA(VLOOKUP(A129,[5]Sheet1!$A:$I,9,0),0))</f>
        <v>0</v>
      </c>
      <c r="O129" s="192">
        <f>IF($I$30="",0,_xlfn.IFNA(VLOOKUP(A129,[5]Sheet1!$A:NI,13,0),0))</f>
        <v>0</v>
      </c>
      <c r="P129" s="72" t="e">
        <f>IF(#REF!="","",IF(M129="",0-#REF!,M129-#REF!))</f>
        <v>#REF!</v>
      </c>
      <c r="Q129" s="113" t="e">
        <f>IF(M95&gt;0,IF(#REF!=0,Q113,Q113-#REF!),0)</f>
        <v>#REF!</v>
      </c>
    </row>
    <row r="130" spans="1:17" ht="27.6" outlineLevel="1" x14ac:dyDescent="0.25">
      <c r="A130" s="31" t="str">
        <f t="shared" si="140"/>
        <v>IB_AV_55520193</v>
      </c>
      <c r="B130" s="191" t="str">
        <f>'6.1_Personas dati'!$D$25</f>
        <v>IB_AV_555</v>
      </c>
      <c r="C130" s="67">
        <f t="shared" si="64"/>
        <v>2019</v>
      </c>
      <c r="D130" s="137">
        <f t="shared" ref="D130" si="189">D129</f>
        <v>3</v>
      </c>
      <c r="E130" s="68" t="str">
        <f t="shared" ref="E130:H130" si="190">E114</f>
        <v>SBS pakalpojumi bērniem zaudētās funkcijas kompensēšanai</v>
      </c>
      <c r="F130" s="33" t="str">
        <f t="shared" si="190"/>
        <v/>
      </c>
      <c r="G130" s="68" t="str">
        <f t="shared" si="190"/>
        <v/>
      </c>
      <c r="H130" s="68" t="str">
        <f t="shared" si="190"/>
        <v/>
      </c>
      <c r="I130" s="67" t="str">
        <f>IF('[2]1_pielikums'!L42="","",'6.7_Līguma_piel_3'!Z154)</f>
        <v/>
      </c>
      <c r="J130" s="69" t="str">
        <f>IF(I130="","",VLOOKUP(G130,'6.8_Pakalpojumu_saraksts'!B:E,4,0))</f>
        <v/>
      </c>
      <c r="K130" s="70" t="str">
        <f t="shared" si="177"/>
        <v/>
      </c>
      <c r="L130" s="71" t="str">
        <f>IF(K130="","",'6.4_Atbalsta_plāns'!$M$13)</f>
        <v/>
      </c>
      <c r="M130" s="129" t="str">
        <f t="shared" si="175"/>
        <v/>
      </c>
      <c r="N130" s="133">
        <f>IF($I$31="",0,_xlfn.IFNA(VLOOKUP(A130,[5]Sheet1!$A:$I,9,0),0))</f>
        <v>0</v>
      </c>
      <c r="O130" s="192">
        <f>IF($I$31="",0,_xlfn.IFNA(VLOOKUP(A130,[5]Sheet1!$A:NI,13,0),0))</f>
        <v>0</v>
      </c>
      <c r="P130" s="72" t="e">
        <f>IF(#REF!="","",IF(M130="",0-#REF!,M130-#REF!))</f>
        <v>#REF!</v>
      </c>
      <c r="Q130" s="113" t="e">
        <f>IF(M96&gt;0,IF(#REF!=0,Q114,Q114-#REF!),0)</f>
        <v>#REF!</v>
      </c>
    </row>
    <row r="131" spans="1:17" ht="27.6" outlineLevel="1" x14ac:dyDescent="0.25">
      <c r="A131" s="31" t="str">
        <f t="shared" si="140"/>
        <v>IB_AV_55520193</v>
      </c>
      <c r="B131" s="191" t="str">
        <f>'6.1_Personas dati'!$D$25</f>
        <v>IB_AV_555</v>
      </c>
      <c r="C131" s="67">
        <f t="shared" si="64"/>
        <v>2019</v>
      </c>
      <c r="D131" s="137">
        <f t="shared" ref="D131" si="191">D130</f>
        <v>3</v>
      </c>
      <c r="E131" s="68" t="str">
        <f t="shared" ref="E131:H131" si="192">E115</f>
        <v>SBS pakalpojumi bērniem zaudētās funkcijas kompensēšanai</v>
      </c>
      <c r="F131" s="33" t="str">
        <f t="shared" si="192"/>
        <v/>
      </c>
      <c r="G131" s="68" t="str">
        <f t="shared" si="192"/>
        <v/>
      </c>
      <c r="H131" s="68" t="str">
        <f t="shared" si="192"/>
        <v/>
      </c>
      <c r="I131" s="67" t="str">
        <f>IF('[2]1_pielikums'!L43="","",'6.7_Līguma_piel_3'!Z155)</f>
        <v/>
      </c>
      <c r="J131" s="69" t="str">
        <f>IF(I131="","",VLOOKUP(G131,'6.8_Pakalpojumu_saraksts'!B:E,4,0))</f>
        <v/>
      </c>
      <c r="K131" s="70" t="str">
        <f t="shared" si="177"/>
        <v/>
      </c>
      <c r="L131" s="71" t="str">
        <f>IF(K131="","",'6.4_Atbalsta_plāns'!$M$13)</f>
        <v/>
      </c>
      <c r="M131" s="129" t="str">
        <f t="shared" si="175"/>
        <v/>
      </c>
      <c r="N131" s="133">
        <f>IF($I$32="",0,_xlfn.IFNA(VLOOKUP(A131,[5]Sheet1!$A:$I,9,0),0))</f>
        <v>0</v>
      </c>
      <c r="O131" s="192">
        <f>IF($I$32="",0,_xlfn.IFNA(VLOOKUP(A131,[5]Sheet1!$A:NI,13,0),0))</f>
        <v>0</v>
      </c>
      <c r="P131" s="72" t="e">
        <f>IF(#REF!="","",IF(M131="",0-#REF!,M131-#REF!))</f>
        <v>#REF!</v>
      </c>
      <c r="Q131" s="113" t="e">
        <f>IF(M97&gt;0,IF(#REF!=0,Q115,Q115-#REF!),0)</f>
        <v>#REF!</v>
      </c>
    </row>
    <row r="132" spans="1:17" ht="27.6" outlineLevel="1" x14ac:dyDescent="0.25">
      <c r="A132" s="31" t="str">
        <f t="shared" si="140"/>
        <v>IB_AV_55520193</v>
      </c>
      <c r="B132" s="191" t="str">
        <f>'6.1_Personas dati'!$D$25</f>
        <v>IB_AV_555</v>
      </c>
      <c r="C132" s="67">
        <f t="shared" si="64"/>
        <v>2019</v>
      </c>
      <c r="D132" s="137">
        <f t="shared" ref="D132" si="193">D131</f>
        <v>3</v>
      </c>
      <c r="E132" s="68" t="str">
        <f t="shared" ref="E132:H132" si="194">E116</f>
        <v>Bērniem funkcionēšanas spēju uzturēšana un attīstīšana</v>
      </c>
      <c r="F132" s="33" t="str">
        <f t="shared" si="194"/>
        <v/>
      </c>
      <c r="G132" s="68" t="str">
        <f t="shared" si="194"/>
        <v/>
      </c>
      <c r="H132" s="68" t="str">
        <f t="shared" si="194"/>
        <v/>
      </c>
      <c r="I132" s="67" t="str">
        <f>IF('[2]1_pielikums'!L44="","",'6.7_Līguma_piel_3'!Z156)</f>
        <v/>
      </c>
      <c r="J132" s="69" t="str">
        <f>IF(I132="","",VLOOKUP(G132,'6.8_Pakalpojumu_saraksts'!B:E,4,0))</f>
        <v/>
      </c>
      <c r="K132" s="70" t="str">
        <f t="shared" si="177"/>
        <v/>
      </c>
      <c r="L132" s="71" t="str">
        <f>IF(K132="","",'6.4_Atbalsta_plāns'!$M$13)</f>
        <v/>
      </c>
      <c r="M132" s="129" t="str">
        <f t="shared" si="175"/>
        <v/>
      </c>
      <c r="N132" s="133">
        <f>IF($I$33="",0,_xlfn.IFNA(VLOOKUP(A132,[5]Sheet1!$A:$I,9,0),0))</f>
        <v>0</v>
      </c>
      <c r="O132" s="192">
        <f>IF($I$33="",0,_xlfn.IFNA(VLOOKUP(A132,[5]Sheet1!$A:NI,13,0),0))</f>
        <v>0</v>
      </c>
      <c r="P132" s="72" t="e">
        <f>IF(#REF!="","",IF(M132="",0-#REF!,M132-#REF!))</f>
        <v>#REF!</v>
      </c>
      <c r="Q132" s="113" t="e">
        <f>IF(M98&gt;0,IF(#REF!=0,Q116,Q116-#REF!),0)</f>
        <v>#REF!</v>
      </c>
    </row>
    <row r="133" spans="1:17" ht="27.6" outlineLevel="1" x14ac:dyDescent="0.25">
      <c r="A133" s="31" t="str">
        <f t="shared" si="140"/>
        <v>IB_AV_55520193</v>
      </c>
      <c r="B133" s="191" t="str">
        <f>'6.1_Personas dati'!$D$25</f>
        <v>IB_AV_555</v>
      </c>
      <c r="C133" s="67">
        <f t="shared" si="64"/>
        <v>2019</v>
      </c>
      <c r="D133" s="137">
        <f t="shared" ref="D133" si="195">D132</f>
        <v>3</v>
      </c>
      <c r="E133" s="68" t="str">
        <f t="shared" ref="E133:H133" si="196">E117</f>
        <v>Bērniem funkcionēšanas spēju uzturēšana un attīstīšana</v>
      </c>
      <c r="F133" s="33" t="str">
        <f t="shared" si="196"/>
        <v/>
      </c>
      <c r="G133" s="68" t="str">
        <f t="shared" si="196"/>
        <v/>
      </c>
      <c r="H133" s="68" t="str">
        <f t="shared" si="196"/>
        <v/>
      </c>
      <c r="I133" s="67" t="str">
        <f>IF('[2]1_pielikums'!L45="","",'6.7_Līguma_piel_3'!Z157)</f>
        <v/>
      </c>
      <c r="J133" s="69" t="str">
        <f>IF(I133="","",VLOOKUP(G133,'6.8_Pakalpojumu_saraksts'!B:E,4,0))</f>
        <v/>
      </c>
      <c r="K133" s="70" t="str">
        <f t="shared" si="177"/>
        <v/>
      </c>
      <c r="L133" s="71" t="str">
        <f>IF(K133="","",'6.4_Atbalsta_plāns'!$M$13)</f>
        <v/>
      </c>
      <c r="M133" s="129" t="str">
        <f t="shared" si="175"/>
        <v/>
      </c>
      <c r="N133" s="133">
        <f>IF($I$34="",0,_xlfn.IFNA(VLOOKUP(A133,[5]Sheet1!$A:$I,9,0),0))</f>
        <v>0</v>
      </c>
      <c r="O133" s="192">
        <f>IF($I$34="",0,_xlfn.IFNA(VLOOKUP(A133,[5]Sheet1!$A:NI,13,0),0))</f>
        <v>0</v>
      </c>
      <c r="P133" s="72" t="e">
        <f>IF(#REF!="","",IF(M133="",0-#REF!,M133-#REF!))</f>
        <v>#REF!</v>
      </c>
      <c r="Q133" s="113" t="e">
        <f>IF(M99&gt;0,IF(#REF!=0,Q117,Q117-#REF!),0)</f>
        <v>#REF!</v>
      </c>
    </row>
    <row r="134" spans="1:17" ht="27.6" outlineLevel="1" x14ac:dyDescent="0.25">
      <c r="A134" s="31" t="str">
        <f t="shared" si="140"/>
        <v>IB_AV_55520193</v>
      </c>
      <c r="B134" s="191" t="str">
        <f>'6.1_Personas dati'!$D$25</f>
        <v>IB_AV_555</v>
      </c>
      <c r="C134" s="67">
        <f t="shared" si="64"/>
        <v>2019</v>
      </c>
      <c r="D134" s="137">
        <f t="shared" ref="D134" si="197">D133</f>
        <v>3</v>
      </c>
      <c r="E134" s="68" t="str">
        <f t="shared" ref="E134:H134" si="198">E118</f>
        <v>Bērniem funkcionēšanas spēju uzturēšana un attīstīšana</v>
      </c>
      <c r="F134" s="33" t="str">
        <f t="shared" si="198"/>
        <v/>
      </c>
      <c r="G134" s="68" t="str">
        <f t="shared" si="198"/>
        <v/>
      </c>
      <c r="H134" s="68" t="str">
        <f t="shared" si="198"/>
        <v/>
      </c>
      <c r="I134" s="67" t="str">
        <f>IF('[2]1_pielikums'!L46="","",'6.7_Līguma_piel_3'!Z158)</f>
        <v/>
      </c>
      <c r="J134" s="69" t="str">
        <f>IF(I134="","",VLOOKUP(G134,'6.8_Pakalpojumu_saraksts'!B:E,4,0))</f>
        <v/>
      </c>
      <c r="K134" s="70" t="str">
        <f t="shared" si="177"/>
        <v/>
      </c>
      <c r="L134" s="71" t="str">
        <f>IF(K134="","",'6.4_Atbalsta_plāns'!$M$13)</f>
        <v/>
      </c>
      <c r="M134" s="129" t="str">
        <f t="shared" si="175"/>
        <v/>
      </c>
      <c r="N134" s="133">
        <f>IF($I$35="",0,_xlfn.IFNA(VLOOKUP(A134,[5]Sheet1!$A:$I,9,0),0))</f>
        <v>0</v>
      </c>
      <c r="O134" s="192">
        <f>IF($I$35="",0,_xlfn.IFNA(VLOOKUP(A134,[5]Sheet1!$A:NI,13,0),0))</f>
        <v>0</v>
      </c>
      <c r="P134" s="72" t="e">
        <f>IF(#REF!="","",IF(M134="",0-#REF!,M134-#REF!))</f>
        <v>#REF!</v>
      </c>
      <c r="Q134" s="113" t="e">
        <f>IF(M100&gt;0,IF(#REF!=0,Q118,Q118-#REF!),0)</f>
        <v>#REF!</v>
      </c>
    </row>
    <row r="135" spans="1:17" ht="27.6" outlineLevel="1" x14ac:dyDescent="0.25">
      <c r="A135" s="31" t="str">
        <f t="shared" si="140"/>
        <v>IB_AV_55520193</v>
      </c>
      <c r="B135" s="191" t="str">
        <f>'6.1_Personas dati'!$D$25</f>
        <v>IB_AV_555</v>
      </c>
      <c r="C135" s="67">
        <f t="shared" si="64"/>
        <v>2019</v>
      </c>
      <c r="D135" s="137">
        <f t="shared" ref="D135" si="199">D134</f>
        <v>3</v>
      </c>
      <c r="E135" s="68" t="str">
        <f t="shared" ref="E135:H135" si="200">E119</f>
        <v>Bērniem funkcionēšanas spēju uzturēšana un attīstīšana</v>
      </c>
      <c r="F135" s="33" t="str">
        <f t="shared" si="200"/>
        <v/>
      </c>
      <c r="G135" s="68" t="str">
        <f t="shared" si="200"/>
        <v/>
      </c>
      <c r="H135" s="68" t="str">
        <f t="shared" si="200"/>
        <v/>
      </c>
      <c r="I135" s="67" t="str">
        <f>IF('[2]1_pielikums'!L47="","",'6.7_Līguma_piel_3'!Z159)</f>
        <v/>
      </c>
      <c r="J135" s="69" t="str">
        <f>IF(I135="","",VLOOKUP(G135,'6.8_Pakalpojumu_saraksts'!B:E,4,0))</f>
        <v/>
      </c>
      <c r="K135" s="70" t="str">
        <f t="shared" si="177"/>
        <v/>
      </c>
      <c r="L135" s="71" t="str">
        <f>IF(K135="","",'6.4_Atbalsta_plāns'!$M$13)</f>
        <v/>
      </c>
      <c r="M135" s="129" t="str">
        <f t="shared" si="175"/>
        <v/>
      </c>
      <c r="N135" s="133">
        <f>IF($I$36="",0,_xlfn.IFNA(VLOOKUP(A135,[5]Sheet1!$A:$I,9,0),0))</f>
        <v>0</v>
      </c>
      <c r="O135" s="192">
        <f>IF($I$36="",0,_xlfn.IFNA(VLOOKUP(A135,[5]Sheet1!$A:NI,13,0),0))</f>
        <v>0</v>
      </c>
      <c r="P135" s="72" t="e">
        <f>IF(#REF!="","",IF(M135="",0-#REF!,M135-#REF!))</f>
        <v>#REF!</v>
      </c>
      <c r="Q135" s="113" t="e">
        <f>IF(M101&gt;0,IF(#REF!=0,Q119,Q119-#REF!),0)</f>
        <v>#REF!</v>
      </c>
    </row>
    <row r="136" spans="1:17" ht="28.2" outlineLevel="1" thickBot="1" x14ac:dyDescent="0.3">
      <c r="A136" s="31" t="str">
        <f t="shared" si="140"/>
        <v>IB_AV_55520193</v>
      </c>
      <c r="B136" s="191" t="str">
        <f>'6.1_Personas dati'!$D$25</f>
        <v>IB_AV_555</v>
      </c>
      <c r="C136" s="67">
        <f t="shared" si="64"/>
        <v>2019</v>
      </c>
      <c r="D136" s="137">
        <f t="shared" ref="D136" si="201">D135</f>
        <v>3</v>
      </c>
      <c r="E136" s="68" t="str">
        <f t="shared" ref="E136:H136" si="202">E120</f>
        <v>Bērniem funkcionēšanas spēju uzturēšana un attīstīšana</v>
      </c>
      <c r="F136" s="33" t="str">
        <f t="shared" si="202"/>
        <v/>
      </c>
      <c r="G136" s="68" t="str">
        <f t="shared" si="202"/>
        <v/>
      </c>
      <c r="H136" s="68" t="str">
        <f t="shared" si="202"/>
        <v/>
      </c>
      <c r="I136" s="67" t="str">
        <f>IF('[2]1_pielikums'!L48="","",'6.7_Līguma_piel_3'!Z160)</f>
        <v/>
      </c>
      <c r="J136" s="69" t="str">
        <f>IF(I136="","",VLOOKUP(G136,'6.8_Pakalpojumu_saraksts'!B:E,4,0))</f>
        <v/>
      </c>
      <c r="K136" s="70" t="str">
        <f t="shared" si="177"/>
        <v/>
      </c>
      <c r="L136" s="71" t="str">
        <f>IF(K136="","",'6.4_Atbalsta_plāns'!$M$13)</f>
        <v/>
      </c>
      <c r="M136" s="129" t="str">
        <f t="shared" si="175"/>
        <v/>
      </c>
      <c r="N136" s="133">
        <f>IF($I$37="",0,_xlfn.IFNA(VLOOKUP(A136,[5]Sheet1!$A:$I,9,0),0))</f>
        <v>0</v>
      </c>
      <c r="O136" s="192">
        <f>IF($I$37="",0,_xlfn.IFNA(VLOOKUP(A136,[5]Sheet1!$A:NI,13,0),0))</f>
        <v>0</v>
      </c>
      <c r="P136" s="126" t="e">
        <f>IF(#REF!="","",IF(M136="",0-#REF!,M136-#REF!))</f>
        <v>#REF!</v>
      </c>
      <c r="Q136" s="127" t="e">
        <f>IF(M102&gt;0,IF(#REF!=0,Q120,Q120-#REF!),0)</f>
        <v>#REF!</v>
      </c>
    </row>
  </sheetData>
  <mergeCells count="5">
    <mergeCell ref="H13:L13"/>
    <mergeCell ref="C18:Q18"/>
    <mergeCell ref="P2:Q2"/>
    <mergeCell ref="C11:Q11"/>
    <mergeCell ref="L1:Q1"/>
  </mergeCells>
  <conditionalFormatting sqref="P42:Q136">
    <cfRule type="cellIs" dxfId="14" priority="33" operator="lessThan">
      <formula>0</formula>
    </cfRule>
  </conditionalFormatting>
  <conditionalFormatting sqref="N42:O56">
    <cfRule type="cellIs" dxfId="13" priority="24" operator="equal">
      <formula>0</formula>
    </cfRule>
  </conditionalFormatting>
  <conditionalFormatting sqref="N42:O56">
    <cfRule type="cellIs" dxfId="12" priority="23" operator="equal">
      <formula>0</formula>
    </cfRule>
  </conditionalFormatting>
  <conditionalFormatting sqref="N58:N72">
    <cfRule type="cellIs" dxfId="11" priority="22" operator="equal">
      <formula>0</formula>
    </cfRule>
  </conditionalFormatting>
  <conditionalFormatting sqref="N58:N72">
    <cfRule type="cellIs" dxfId="10" priority="21" operator="equal">
      <formula>0</formula>
    </cfRule>
  </conditionalFormatting>
  <conditionalFormatting sqref="N122:N136">
    <cfRule type="cellIs" dxfId="9" priority="13" operator="equal">
      <formula>0</formula>
    </cfRule>
  </conditionalFormatting>
  <conditionalFormatting sqref="N74:N88">
    <cfRule type="cellIs" dxfId="8" priority="20" operator="equal">
      <formula>0</formula>
    </cfRule>
  </conditionalFormatting>
  <conditionalFormatting sqref="N74:N88">
    <cfRule type="cellIs" dxfId="7" priority="19" operator="equal">
      <formula>0</formula>
    </cfRule>
  </conditionalFormatting>
  <conditionalFormatting sqref="N90:N104">
    <cfRule type="cellIs" dxfId="6" priority="18" operator="equal">
      <formula>0</formula>
    </cfRule>
  </conditionalFormatting>
  <conditionalFormatting sqref="N90:N104">
    <cfRule type="cellIs" dxfId="5" priority="17" operator="equal">
      <formula>0</formula>
    </cfRule>
  </conditionalFormatting>
  <conditionalFormatting sqref="O58:O72 O74:O88 O90:O104 O106:O120 O122:O136">
    <cfRule type="cellIs" dxfId="4" priority="1" operator="equal">
      <formula>0</formula>
    </cfRule>
  </conditionalFormatting>
  <conditionalFormatting sqref="N106:N120">
    <cfRule type="cellIs" dxfId="3" priority="16" operator="equal">
      <formula>0</formula>
    </cfRule>
  </conditionalFormatting>
  <conditionalFormatting sqref="N106:N120">
    <cfRule type="cellIs" dxfId="2" priority="15" operator="equal">
      <formula>0</formula>
    </cfRule>
  </conditionalFormatting>
  <conditionalFormatting sqref="N122:N136">
    <cfRule type="cellIs" dxfId="1" priority="14" operator="equal">
      <formula>0</formula>
    </cfRule>
  </conditionalFormatting>
  <conditionalFormatting sqref="O58:O72 O74:O88 O90:O104 O106:O120 O122:O136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91"/>
  <sheetViews>
    <sheetView zoomScale="63" zoomScaleNormal="63" zoomScalePageLayoutView="60" workbookViewId="0">
      <selection activeCell="S30" sqref="S30"/>
    </sheetView>
  </sheetViews>
  <sheetFormatPr defaultRowHeight="14.4" x14ac:dyDescent="0.3"/>
  <cols>
    <col min="1" max="1" width="19.77734375" customWidth="1"/>
    <col min="2" max="2" width="9.33203125" customWidth="1"/>
    <col min="4" max="4" width="17.109375" customWidth="1"/>
    <col min="5" max="5" width="11.33203125" bestFit="1" customWidth="1"/>
  </cols>
  <sheetData>
    <row r="1" spans="1:20" ht="60" customHeight="1" x14ac:dyDescent="0.3">
      <c r="M1" s="828" t="s">
        <v>538</v>
      </c>
      <c r="N1" s="829"/>
      <c r="O1" s="829"/>
      <c r="P1" s="829"/>
      <c r="Q1" s="829"/>
      <c r="R1" s="829"/>
      <c r="S1" s="829"/>
      <c r="T1" s="829"/>
    </row>
    <row r="2" spans="1:20" ht="33" customHeight="1" x14ac:dyDescent="0.3">
      <c r="Q2" s="887" t="s">
        <v>474</v>
      </c>
      <c r="R2" s="887"/>
      <c r="S2" s="887"/>
    </row>
    <row r="3" spans="1:20" x14ac:dyDescent="0.3">
      <c r="S3" s="57" t="s">
        <v>481</v>
      </c>
    </row>
    <row r="5" spans="1:20" ht="15.6" x14ac:dyDescent="0.3">
      <c r="D5" s="946" t="s">
        <v>482</v>
      </c>
      <c r="E5" s="946"/>
      <c r="F5" s="946"/>
      <c r="G5" s="946"/>
      <c r="H5" s="946"/>
      <c r="I5" s="946"/>
    </row>
    <row r="8" spans="1:20" ht="29.4" customHeight="1" thickBot="1" x14ac:dyDescent="0.35">
      <c r="A8" s="11"/>
      <c r="B8" s="26" t="s">
        <v>4</v>
      </c>
      <c r="H8" s="4" t="s">
        <v>5</v>
      </c>
      <c r="I8" s="4" t="s">
        <v>6</v>
      </c>
      <c r="K8" t="s">
        <v>96</v>
      </c>
    </row>
    <row r="9" spans="1:20" ht="61.2" customHeight="1" thickBot="1" x14ac:dyDescent="0.35">
      <c r="A9" s="534" t="s">
        <v>107</v>
      </c>
      <c r="B9" s="29">
        <f>COUNTA('[2]1_pielikums'!B34:B38)</f>
        <v>0</v>
      </c>
      <c r="D9" s="536" t="s">
        <v>107</v>
      </c>
      <c r="E9" s="11">
        <f>'6.11_Tehniskā'!B9</f>
        <v>0</v>
      </c>
      <c r="H9" s="25">
        <f t="shared" ref="H9:H23" si="0">VALUE(I9)</f>
        <v>0</v>
      </c>
      <c r="I9" s="4" t="str">
        <f>CONCATENATE('6.11_Tehniskā'!$E$12,'6.4_Atbalsta_plāns'!G21)</f>
        <v>00</v>
      </c>
      <c r="K9" s="39">
        <f>SUM('[2]1_pielikums'!G34:L34)</f>
        <v>0</v>
      </c>
      <c r="N9" s="541" t="e">
        <f>'6.4_Atbalsta_plāns'!N21-'6.4_Atbalsta_plāns'!O21-'6.4_Atbalsta_plāns'!P21</f>
        <v>#N/A</v>
      </c>
      <c r="O9" s="541"/>
      <c r="P9" s="541" t="e">
        <f>IF(N9&lt;0,0,('6.4_Atbalsta_plāns'!N21-'6.4_Atbalsta_plāns'!O21-'6.4_Atbalsta_plāns'!P21))</f>
        <v>#N/A</v>
      </c>
    </row>
    <row r="10" spans="1:20" ht="61.2" customHeight="1" thickBot="1" x14ac:dyDescent="0.35">
      <c r="A10" s="535" t="s">
        <v>318</v>
      </c>
      <c r="B10" s="28">
        <f>COUNTA('[2]1_pielikums'!B39:B43)</f>
        <v>0</v>
      </c>
      <c r="D10" s="537" t="s">
        <v>318</v>
      </c>
      <c r="E10" s="11">
        <f>'6.11_Tehniskā'!B10</f>
        <v>0</v>
      </c>
      <c r="H10" s="25">
        <f t="shared" si="0"/>
        <v>0</v>
      </c>
      <c r="I10" s="4" t="str">
        <f>CONCATENATE('6.11_Tehniskā'!$E$12,'6.4_Atbalsta_plāns'!G22)</f>
        <v>00</v>
      </c>
      <c r="K10" s="40">
        <f>SUM('[2]1_pielikums'!G35:L35)</f>
        <v>0</v>
      </c>
      <c r="N10" s="542" t="e">
        <f>'6.4_Atbalsta_plāns'!N22-'6.4_Atbalsta_plāns'!O22-'6.4_Atbalsta_plāns'!P22</f>
        <v>#N/A</v>
      </c>
      <c r="O10" s="542"/>
      <c r="P10" s="542" t="e">
        <f>IF(N10&lt;0,0,('6.4_Atbalsta_plāns'!N22-'6.4_Atbalsta_plāns'!O22-'6.4_Atbalsta_plāns'!P22))</f>
        <v>#N/A</v>
      </c>
    </row>
    <row r="11" spans="1:20" ht="61.2" customHeight="1" x14ac:dyDescent="0.3">
      <c r="A11" s="535" t="s">
        <v>319</v>
      </c>
      <c r="B11" s="28">
        <f>COUNTA('[2]1_pielikums'!B44:B48)</f>
        <v>0</v>
      </c>
      <c r="D11" s="537" t="s">
        <v>319</v>
      </c>
      <c r="E11" s="11">
        <f>'6.11_Tehniskā'!B11</f>
        <v>0</v>
      </c>
      <c r="H11" s="25">
        <f t="shared" si="0"/>
        <v>0</v>
      </c>
      <c r="I11" s="4" t="str">
        <f>CONCATENATE('6.11_Tehniskā'!$E$12,'6.4_Atbalsta_plāns'!G23)</f>
        <v>00</v>
      </c>
      <c r="K11" s="40">
        <f>SUM('[2]1_pielikums'!G36:L36)</f>
        <v>0</v>
      </c>
      <c r="N11" s="542" t="e">
        <f>'6.4_Atbalsta_plāns'!N23-'6.4_Atbalsta_plāns'!O23-'6.4_Atbalsta_plāns'!P23</f>
        <v>#N/A</v>
      </c>
      <c r="O11" s="542"/>
      <c r="P11" s="542" t="e">
        <f>IF(N11&lt;0,0,('6.4_Atbalsta_plāns'!N23-'6.4_Atbalsta_plāns'!O23-'6.4_Atbalsta_plāns'!P23))</f>
        <v>#N/A</v>
      </c>
    </row>
    <row r="12" spans="1:20" ht="18.600000000000001" thickBot="1" x14ac:dyDescent="0.4">
      <c r="A12" s="27" t="s">
        <v>2</v>
      </c>
      <c r="B12" s="27">
        <f>COUNTA('[2]1_pielikums'!N34:N48)</f>
        <v>0</v>
      </c>
      <c r="D12" t="s">
        <v>2</v>
      </c>
      <c r="E12" s="538">
        <f>'6.11_Tehniskā'!B12</f>
        <v>0</v>
      </c>
      <c r="H12" s="25">
        <f t="shared" si="0"/>
        <v>0</v>
      </c>
      <c r="I12" s="4" t="str">
        <f>CONCATENATE('6.11_Tehniskā'!$E$12,'6.4_Atbalsta_plāns'!G24)</f>
        <v>00</v>
      </c>
      <c r="K12" s="40">
        <f>SUM('[2]1_pielikums'!G37:L37)</f>
        <v>0</v>
      </c>
      <c r="N12" s="542" t="e">
        <f>'6.4_Atbalsta_plāns'!N24-'6.4_Atbalsta_plāns'!O24-'6.4_Atbalsta_plāns'!P24</f>
        <v>#N/A</v>
      </c>
      <c r="O12" s="542"/>
      <c r="P12" s="542" t="e">
        <f>IF(N12&lt;0,0,('6.4_Atbalsta_plāns'!N24-'6.4_Atbalsta_plāns'!O24-'6.4_Atbalsta_plāns'!P24))</f>
        <v>#N/A</v>
      </c>
    </row>
    <row r="13" spans="1:20" ht="15" customHeight="1" thickBot="1" x14ac:dyDescent="0.35">
      <c r="H13" s="25">
        <f t="shared" si="0"/>
        <v>0</v>
      </c>
      <c r="I13" s="4" t="str">
        <f>CONCATENATE('6.11_Tehniskā'!$E$12,'6.4_Atbalsta_plāns'!G25)</f>
        <v>00</v>
      </c>
      <c r="K13" s="41">
        <f>SUM('[2]1_pielikums'!G38:L38)</f>
        <v>0</v>
      </c>
      <c r="N13" s="543" t="e">
        <f>'6.4_Atbalsta_plāns'!N25-'6.4_Atbalsta_plāns'!O25-'6.4_Atbalsta_plāns'!P25</f>
        <v>#N/A</v>
      </c>
      <c r="O13" s="543"/>
      <c r="P13" s="543" t="e">
        <f>IF(N13&lt;0,0,('6.4_Atbalsta_plāns'!N25-'6.4_Atbalsta_plāns'!O25-'6.4_Atbalsta_plāns'!P25))</f>
        <v>#N/A</v>
      </c>
    </row>
    <row r="14" spans="1:20" ht="14.4" customHeight="1" x14ac:dyDescent="0.3">
      <c r="H14" s="25">
        <f t="shared" si="0"/>
        <v>0</v>
      </c>
      <c r="I14" s="4" t="str">
        <f>CONCATENATE('6.11_Tehniskā'!$E$12,'6.4_Atbalsta_plāns'!G26)</f>
        <v>00</v>
      </c>
      <c r="K14" s="39">
        <f>SUM('[2]1_pielikums'!G39:L39)</f>
        <v>0</v>
      </c>
      <c r="N14" s="541" t="e">
        <f>'6.4_Atbalsta_plāns'!N26-'6.4_Atbalsta_plāns'!O26-'6.4_Atbalsta_plāns'!P26</f>
        <v>#N/A</v>
      </c>
      <c r="O14" s="541"/>
      <c r="P14" s="541" t="e">
        <f>IF(N14&lt;0,0,('6.4_Atbalsta_plāns'!N26-'6.4_Atbalsta_plāns'!O26-'6.4_Atbalsta_plāns'!P26))</f>
        <v>#N/A</v>
      </c>
    </row>
    <row r="15" spans="1:20" ht="14.4" customHeight="1" x14ac:dyDescent="0.3">
      <c r="H15" s="25">
        <f t="shared" si="0"/>
        <v>0</v>
      </c>
      <c r="I15" s="4" t="str">
        <f>CONCATENATE('6.11_Tehniskā'!$E$12,'6.4_Atbalsta_plāns'!G27)</f>
        <v>00</v>
      </c>
      <c r="K15" s="40">
        <f>SUM('[2]1_pielikums'!G40:L40)</f>
        <v>0</v>
      </c>
      <c r="N15" s="542" t="e">
        <f>'6.4_Atbalsta_plāns'!N27-'6.4_Atbalsta_plāns'!O27-'6.4_Atbalsta_plāns'!P27</f>
        <v>#N/A</v>
      </c>
      <c r="O15" s="542"/>
      <c r="P15" s="542" t="e">
        <f>IF(N15&lt;0,0,('6.4_Atbalsta_plāns'!N27-'6.4_Atbalsta_plāns'!O27-'6.4_Atbalsta_plāns'!P27))</f>
        <v>#N/A</v>
      </c>
    </row>
    <row r="16" spans="1:20" ht="14.4" customHeight="1" x14ac:dyDescent="0.3">
      <c r="H16" s="25">
        <f t="shared" si="0"/>
        <v>0</v>
      </c>
      <c r="I16" s="4" t="str">
        <f>CONCATENATE('6.11_Tehniskā'!$E$12,'6.4_Atbalsta_plāns'!G28)</f>
        <v>00</v>
      </c>
      <c r="K16" s="40">
        <f>SUM('[2]1_pielikums'!G41:L41)</f>
        <v>0</v>
      </c>
      <c r="N16" s="542" t="e">
        <f>'6.4_Atbalsta_plāns'!N28-'6.4_Atbalsta_plāns'!O28-'6.4_Atbalsta_plāns'!P28</f>
        <v>#N/A</v>
      </c>
      <c r="O16" s="542"/>
      <c r="P16" s="542" t="e">
        <f>IF(N16&lt;0,0,('6.4_Atbalsta_plāns'!N28-'6.4_Atbalsta_plāns'!O28-'6.4_Atbalsta_plāns'!P28))</f>
        <v>#N/A</v>
      </c>
    </row>
    <row r="17" spans="2:16" ht="15" customHeight="1" x14ac:dyDescent="0.3">
      <c r="H17" s="25">
        <f t="shared" si="0"/>
        <v>0</v>
      </c>
      <c r="I17" s="4" t="str">
        <f>CONCATENATE('6.11_Tehniskā'!$E$12,'6.4_Atbalsta_plāns'!G29)</f>
        <v>00</v>
      </c>
      <c r="K17" s="40">
        <f>SUM('[2]1_pielikums'!G42:L42)</f>
        <v>0</v>
      </c>
      <c r="N17" s="542" t="e">
        <f>'6.4_Atbalsta_plāns'!N29-'6.4_Atbalsta_plāns'!O29-'6.4_Atbalsta_plāns'!P29</f>
        <v>#N/A</v>
      </c>
      <c r="O17" s="542"/>
      <c r="P17" s="542" t="e">
        <f>IF(N17&lt;0,0,('6.4_Atbalsta_plāns'!N29-'6.4_Atbalsta_plāns'!O29-'6.4_Atbalsta_plāns'!P29))</f>
        <v>#N/A</v>
      </c>
    </row>
    <row r="18" spans="2:16" ht="15" customHeight="1" thickBot="1" x14ac:dyDescent="0.35">
      <c r="H18" s="25">
        <f t="shared" si="0"/>
        <v>0</v>
      </c>
      <c r="I18" s="4" t="str">
        <f>CONCATENATE('6.11_Tehniskā'!$E$12,'6.4_Atbalsta_plāns'!G30)</f>
        <v>00</v>
      </c>
      <c r="K18" s="41">
        <f>SUM('[2]1_pielikums'!G43:L43)</f>
        <v>0</v>
      </c>
      <c r="N18" s="543" t="e">
        <f>'6.4_Atbalsta_plāns'!N30-'6.4_Atbalsta_plāns'!O30-'6.4_Atbalsta_plāns'!P30</f>
        <v>#N/A</v>
      </c>
      <c r="O18" s="543"/>
      <c r="P18" s="543" t="e">
        <f>IF(N18&lt;0,0,('6.4_Atbalsta_plāns'!N30-'6.4_Atbalsta_plāns'!O30-'6.4_Atbalsta_plāns'!P30))</f>
        <v>#N/A</v>
      </c>
    </row>
    <row r="19" spans="2:16" ht="14.4" customHeight="1" x14ac:dyDescent="0.3">
      <c r="H19" s="25">
        <f t="shared" si="0"/>
        <v>0</v>
      </c>
      <c r="I19" s="4" t="str">
        <f>CONCATENATE('6.11_Tehniskā'!$E$12,'6.4_Atbalsta_plāns'!G31)</f>
        <v>00</v>
      </c>
      <c r="K19" s="39">
        <f>SUM('[2]1_pielikums'!G44:L44)</f>
        <v>0</v>
      </c>
      <c r="N19" s="541" t="e">
        <f>'6.4_Atbalsta_plāns'!N31-'6.4_Atbalsta_plāns'!O31-'6.4_Atbalsta_plāns'!P31</f>
        <v>#N/A</v>
      </c>
      <c r="O19" s="541"/>
      <c r="P19" s="541" t="e">
        <f>IF(N19&lt;0,0,('6.4_Atbalsta_plāns'!N31-'6.4_Atbalsta_plāns'!O31-'6.4_Atbalsta_plāns'!P31))</f>
        <v>#N/A</v>
      </c>
    </row>
    <row r="20" spans="2:16" ht="14.4" customHeight="1" x14ac:dyDescent="0.3">
      <c r="H20" s="25">
        <f t="shared" si="0"/>
        <v>0</v>
      </c>
      <c r="I20" s="4" t="str">
        <f>CONCATENATE('6.11_Tehniskā'!$E$12,'6.4_Atbalsta_plāns'!G32)</f>
        <v>00</v>
      </c>
      <c r="K20" s="40">
        <f>SUM('[2]1_pielikums'!G45:L45)</f>
        <v>0</v>
      </c>
      <c r="N20" s="542" t="e">
        <f>'6.4_Atbalsta_plāns'!N32-'6.4_Atbalsta_plāns'!O32-'6.4_Atbalsta_plāns'!P32</f>
        <v>#N/A</v>
      </c>
      <c r="O20" s="542"/>
      <c r="P20" s="542" t="e">
        <f>IF(N20&lt;0,0,('6.4_Atbalsta_plāns'!N32-'6.4_Atbalsta_plāns'!O32-'6.4_Atbalsta_plāns'!P32))</f>
        <v>#N/A</v>
      </c>
    </row>
    <row r="21" spans="2:16" ht="14.4" customHeight="1" x14ac:dyDescent="0.3">
      <c r="H21" s="25">
        <f t="shared" si="0"/>
        <v>0</v>
      </c>
      <c r="I21" s="4" t="str">
        <f>CONCATENATE('6.11_Tehniskā'!$E$12,'6.4_Atbalsta_plāns'!G33)</f>
        <v>00</v>
      </c>
      <c r="K21" s="40">
        <f>SUM('[2]1_pielikums'!G46:L46)</f>
        <v>0</v>
      </c>
      <c r="N21" s="542" t="e">
        <f>'6.4_Atbalsta_plāns'!N33-'6.4_Atbalsta_plāns'!O33-'6.4_Atbalsta_plāns'!P33</f>
        <v>#N/A</v>
      </c>
      <c r="O21" s="542"/>
      <c r="P21" s="542" t="e">
        <f>IF(N21&lt;0,0,('6.4_Atbalsta_plāns'!N33-'6.4_Atbalsta_plāns'!O33-'6.4_Atbalsta_plāns'!P33))</f>
        <v>#N/A</v>
      </c>
    </row>
    <row r="22" spans="2:16" ht="15" customHeight="1" x14ac:dyDescent="0.3">
      <c r="H22" s="25">
        <f t="shared" si="0"/>
        <v>0</v>
      </c>
      <c r="I22" s="4" t="str">
        <f>CONCATENATE('6.11_Tehniskā'!$E$12,'6.4_Atbalsta_plāns'!G34)</f>
        <v>00</v>
      </c>
      <c r="K22" s="40">
        <f>SUM('[2]1_pielikums'!G47:L47)</f>
        <v>0</v>
      </c>
      <c r="N22" s="542" t="e">
        <f>'6.4_Atbalsta_plāns'!N34-'6.4_Atbalsta_plāns'!O34-'6.4_Atbalsta_plāns'!P34</f>
        <v>#N/A</v>
      </c>
      <c r="O22" s="542"/>
      <c r="P22" s="542" t="e">
        <f>IF(N22&lt;0,0,('6.4_Atbalsta_plāns'!N34-'6.4_Atbalsta_plāns'!O34-'6.4_Atbalsta_plāns'!P34))</f>
        <v>#N/A</v>
      </c>
    </row>
    <row r="23" spans="2:16" ht="15" thickBot="1" x14ac:dyDescent="0.35">
      <c r="H23" s="25">
        <f t="shared" si="0"/>
        <v>0</v>
      </c>
      <c r="I23" s="4" t="str">
        <f>CONCATENATE('6.11_Tehniskā'!$E$12,'6.4_Atbalsta_plāns'!G35)</f>
        <v>00</v>
      </c>
      <c r="K23" s="41">
        <f>SUM('[2]1_pielikums'!G48:L48)</f>
        <v>0</v>
      </c>
      <c r="N23" s="543" t="e">
        <f>'6.4_Atbalsta_plāns'!N35-'6.4_Atbalsta_plāns'!O35-'6.4_Atbalsta_plāns'!P35</f>
        <v>#N/A</v>
      </c>
      <c r="O23" s="543"/>
      <c r="P23" s="543" t="e">
        <f>IF(N23&lt;0,0,('6.4_Atbalsta_plāns'!N35-'6.4_Atbalsta_plāns'!O35-'6.4_Atbalsta_plāns'!P35))</f>
        <v>#N/A</v>
      </c>
    </row>
    <row r="24" spans="2:16" x14ac:dyDescent="0.3">
      <c r="E24" t="s">
        <v>445</v>
      </c>
      <c r="P24" s="540" t="e">
        <f>SUM(P9:P23)</f>
        <v>#N/A</v>
      </c>
    </row>
    <row r="25" spans="2:16" ht="16.2" thickBot="1" x14ac:dyDescent="0.35">
      <c r="B25" s="22">
        <v>9</v>
      </c>
      <c r="C25" s="23">
        <v>45</v>
      </c>
      <c r="E25" s="19">
        <v>5</v>
      </c>
      <c r="F25" s="11">
        <v>4</v>
      </c>
      <c r="G25" s="11">
        <v>3</v>
      </c>
      <c r="H25" s="11">
        <v>2</v>
      </c>
      <c r="I25" s="11">
        <v>1</v>
      </c>
    </row>
    <row r="26" spans="2:16" ht="16.2" thickBot="1" x14ac:dyDescent="0.35">
      <c r="B26" s="22">
        <v>8</v>
      </c>
      <c r="C26" s="23">
        <v>36</v>
      </c>
      <c r="E26" s="17" t="e">
        <f>VLOOKUP('6.11_Tehniskā'!E12,B25:C33,2,0)</f>
        <v>#N/A</v>
      </c>
      <c r="F26" s="18" t="e">
        <f>E26</f>
        <v>#N/A</v>
      </c>
      <c r="G26" s="12" t="e">
        <f>F26</f>
        <v>#N/A</v>
      </c>
      <c r="H26" s="12" t="e">
        <f>G26</f>
        <v>#N/A</v>
      </c>
      <c r="I26" s="12" t="e">
        <f>H26</f>
        <v>#N/A</v>
      </c>
    </row>
    <row r="27" spans="2:16" ht="15.6" x14ac:dyDescent="0.3">
      <c r="B27" s="22">
        <v>7</v>
      </c>
      <c r="C27" s="23">
        <v>28</v>
      </c>
      <c r="E27" s="20" t="e">
        <f>E28*2</f>
        <v>#N/A</v>
      </c>
      <c r="F27" s="14" t="e">
        <f>F28*2</f>
        <v>#N/A</v>
      </c>
      <c r="G27" s="13" t="e">
        <f>G28*2</f>
        <v>#N/A</v>
      </c>
      <c r="H27" s="13" t="e">
        <f>H28*2</f>
        <v>#N/A</v>
      </c>
      <c r="I27" s="13" t="e">
        <f>I26/1</f>
        <v>#N/A</v>
      </c>
    </row>
    <row r="28" spans="2:16" ht="15.6" x14ac:dyDescent="0.3">
      <c r="B28" s="22">
        <v>6</v>
      </c>
      <c r="C28" s="23">
        <v>21</v>
      </c>
      <c r="E28" s="13" t="e">
        <f>E29*2</f>
        <v>#N/A</v>
      </c>
      <c r="F28" s="14" t="e">
        <f>F29*2</f>
        <v>#N/A</v>
      </c>
      <c r="G28" s="13" t="e">
        <f>G29*2</f>
        <v>#N/A</v>
      </c>
      <c r="H28" s="13" t="e">
        <f>H26/3</f>
        <v>#N/A</v>
      </c>
      <c r="I28" s="12">
        <v>0</v>
      </c>
    </row>
    <row r="29" spans="2:16" ht="15.6" x14ac:dyDescent="0.3">
      <c r="B29" s="22">
        <v>5</v>
      </c>
      <c r="C29" s="23">
        <v>15</v>
      </c>
      <c r="E29" s="13" t="e">
        <f>E30*2</f>
        <v>#N/A</v>
      </c>
      <c r="F29" s="14" t="e">
        <f>F30*2</f>
        <v>#N/A</v>
      </c>
      <c r="G29" s="13" t="e">
        <f>G26/7</f>
        <v>#N/A</v>
      </c>
      <c r="H29" s="12">
        <v>0</v>
      </c>
      <c r="I29" s="12">
        <v>0</v>
      </c>
    </row>
    <row r="30" spans="2:16" ht="15.6" x14ac:dyDescent="0.3">
      <c r="B30" s="22">
        <v>4</v>
      </c>
      <c r="C30" s="23">
        <v>10</v>
      </c>
      <c r="E30" s="13" t="e">
        <f>E31*2</f>
        <v>#N/A</v>
      </c>
      <c r="F30" s="14" t="e">
        <f>F26/15</f>
        <v>#N/A</v>
      </c>
      <c r="G30" s="12">
        <v>0</v>
      </c>
      <c r="H30" s="12">
        <v>0</v>
      </c>
      <c r="I30" s="12">
        <v>0</v>
      </c>
    </row>
    <row r="31" spans="2:16" ht="15.6" x14ac:dyDescent="0.3">
      <c r="B31" s="22">
        <v>3</v>
      </c>
      <c r="C31" s="23">
        <v>6</v>
      </c>
      <c r="E31" s="13" t="e">
        <f>E26/31</f>
        <v>#N/A</v>
      </c>
      <c r="F31" s="12">
        <v>0</v>
      </c>
      <c r="G31" s="12">
        <v>0</v>
      </c>
      <c r="H31" s="12">
        <v>0</v>
      </c>
      <c r="I31" s="12">
        <v>0</v>
      </c>
    </row>
    <row r="32" spans="2:16" ht="15.6" x14ac:dyDescent="0.3">
      <c r="B32" s="22">
        <v>2</v>
      </c>
      <c r="C32" s="23">
        <v>3</v>
      </c>
    </row>
    <row r="33" spans="1:3" ht="15.6" x14ac:dyDescent="0.3">
      <c r="B33" s="22">
        <v>1</v>
      </c>
      <c r="C33" s="23">
        <v>1</v>
      </c>
    </row>
    <row r="35" spans="1:3" x14ac:dyDescent="0.3">
      <c r="A35" s="21"/>
      <c r="B35" s="21"/>
    </row>
    <row r="37" spans="1:3" x14ac:dyDescent="0.3">
      <c r="A37" s="24" t="s">
        <v>3</v>
      </c>
      <c r="B37" s="25">
        <v>0</v>
      </c>
    </row>
    <row r="38" spans="1:3" x14ac:dyDescent="0.3">
      <c r="A38" s="4">
        <v>10</v>
      </c>
      <c r="B38" s="4">
        <v>0</v>
      </c>
    </row>
    <row r="39" spans="1:3" x14ac:dyDescent="0.3">
      <c r="A39" s="4">
        <v>11</v>
      </c>
      <c r="B39" s="4">
        <v>1</v>
      </c>
    </row>
    <row r="40" spans="1:3" x14ac:dyDescent="0.3">
      <c r="A40" s="4">
        <v>20</v>
      </c>
      <c r="B40" s="4">
        <v>0</v>
      </c>
    </row>
    <row r="41" spans="1:3" x14ac:dyDescent="0.3">
      <c r="A41" s="4">
        <v>21</v>
      </c>
      <c r="B41" s="4">
        <v>2</v>
      </c>
    </row>
    <row r="42" spans="1:3" x14ac:dyDescent="0.3">
      <c r="A42" s="4">
        <v>22</v>
      </c>
      <c r="B42" s="4">
        <v>1</v>
      </c>
    </row>
    <row r="43" spans="1:3" x14ac:dyDescent="0.3">
      <c r="A43" s="4">
        <v>30</v>
      </c>
      <c r="B43" s="4">
        <v>0</v>
      </c>
    </row>
    <row r="44" spans="1:3" x14ac:dyDescent="0.3">
      <c r="A44" s="4">
        <v>31</v>
      </c>
      <c r="B44" s="4">
        <v>3</v>
      </c>
    </row>
    <row r="45" spans="1:3" x14ac:dyDescent="0.3">
      <c r="A45" s="4">
        <v>32</v>
      </c>
      <c r="B45" s="4">
        <v>2</v>
      </c>
    </row>
    <row r="46" spans="1:3" x14ac:dyDescent="0.3">
      <c r="A46" s="4">
        <v>33</v>
      </c>
      <c r="B46" s="4">
        <v>1</v>
      </c>
    </row>
    <row r="47" spans="1:3" x14ac:dyDescent="0.3">
      <c r="A47" s="4">
        <v>40</v>
      </c>
      <c r="B47" s="4">
        <v>0</v>
      </c>
    </row>
    <row r="48" spans="1:3" x14ac:dyDescent="0.3">
      <c r="A48" s="4">
        <v>41</v>
      </c>
      <c r="B48" s="4">
        <v>4</v>
      </c>
    </row>
    <row r="49" spans="1:2" x14ac:dyDescent="0.3">
      <c r="A49" s="4">
        <v>42</v>
      </c>
      <c r="B49" s="4">
        <v>3</v>
      </c>
    </row>
    <row r="50" spans="1:2" x14ac:dyDescent="0.3">
      <c r="A50" s="4">
        <v>43</v>
      </c>
      <c r="B50" s="4">
        <v>2</v>
      </c>
    </row>
    <row r="51" spans="1:2" x14ac:dyDescent="0.3">
      <c r="A51" s="4">
        <v>44</v>
      </c>
      <c r="B51" s="4">
        <v>1</v>
      </c>
    </row>
    <row r="52" spans="1:2" x14ac:dyDescent="0.3">
      <c r="A52" s="4">
        <v>50</v>
      </c>
      <c r="B52" s="4">
        <v>0</v>
      </c>
    </row>
    <row r="53" spans="1:2" x14ac:dyDescent="0.3">
      <c r="A53" s="4">
        <v>51</v>
      </c>
      <c r="B53" s="4">
        <v>5</v>
      </c>
    </row>
    <row r="54" spans="1:2" x14ac:dyDescent="0.3">
      <c r="A54" s="4">
        <v>52</v>
      </c>
      <c r="B54" s="4">
        <v>4</v>
      </c>
    </row>
    <row r="55" spans="1:2" x14ac:dyDescent="0.3">
      <c r="A55" s="4">
        <v>53</v>
      </c>
      <c r="B55" s="4">
        <v>3</v>
      </c>
    </row>
    <row r="56" spans="1:2" x14ac:dyDescent="0.3">
      <c r="A56" s="4">
        <v>54</v>
      </c>
      <c r="B56" s="4">
        <v>2</v>
      </c>
    </row>
    <row r="57" spans="1:2" x14ac:dyDescent="0.3">
      <c r="A57" s="4">
        <v>55</v>
      </c>
      <c r="B57" s="4">
        <v>1</v>
      </c>
    </row>
    <row r="58" spans="1:2" x14ac:dyDescent="0.3">
      <c r="A58" s="4">
        <v>60</v>
      </c>
      <c r="B58" s="4">
        <v>0</v>
      </c>
    </row>
    <row r="59" spans="1:2" x14ac:dyDescent="0.3">
      <c r="A59" s="4">
        <v>61</v>
      </c>
      <c r="B59" s="4">
        <v>6</v>
      </c>
    </row>
    <row r="60" spans="1:2" x14ac:dyDescent="0.3">
      <c r="A60" s="4">
        <v>62</v>
      </c>
      <c r="B60" s="4">
        <v>5</v>
      </c>
    </row>
    <row r="61" spans="1:2" x14ac:dyDescent="0.3">
      <c r="A61" s="4">
        <v>63</v>
      </c>
      <c r="B61" s="4">
        <v>4</v>
      </c>
    </row>
    <row r="62" spans="1:2" x14ac:dyDescent="0.3">
      <c r="A62" s="4">
        <v>64</v>
      </c>
      <c r="B62" s="4">
        <v>3</v>
      </c>
    </row>
    <row r="63" spans="1:2" x14ac:dyDescent="0.3">
      <c r="A63" s="4">
        <v>65</v>
      </c>
      <c r="B63" s="4">
        <v>2</v>
      </c>
    </row>
    <row r="64" spans="1:2" x14ac:dyDescent="0.3">
      <c r="A64" s="4">
        <v>66</v>
      </c>
      <c r="B64" s="4">
        <v>1</v>
      </c>
    </row>
    <row r="65" spans="1:2" x14ac:dyDescent="0.3">
      <c r="A65" s="4">
        <v>70</v>
      </c>
      <c r="B65" s="4">
        <v>0</v>
      </c>
    </row>
    <row r="66" spans="1:2" x14ac:dyDescent="0.3">
      <c r="A66" s="4">
        <v>71</v>
      </c>
      <c r="B66" s="4">
        <v>7</v>
      </c>
    </row>
    <row r="67" spans="1:2" x14ac:dyDescent="0.3">
      <c r="A67" s="4">
        <v>72</v>
      </c>
      <c r="B67" s="4">
        <v>6</v>
      </c>
    </row>
    <row r="68" spans="1:2" x14ac:dyDescent="0.3">
      <c r="A68" s="4">
        <v>73</v>
      </c>
      <c r="B68" s="4">
        <v>5</v>
      </c>
    </row>
    <row r="69" spans="1:2" x14ac:dyDescent="0.3">
      <c r="A69" s="4">
        <v>74</v>
      </c>
      <c r="B69" s="4">
        <v>4</v>
      </c>
    </row>
    <row r="70" spans="1:2" x14ac:dyDescent="0.3">
      <c r="A70" s="4">
        <v>75</v>
      </c>
      <c r="B70" s="4">
        <v>3</v>
      </c>
    </row>
    <row r="71" spans="1:2" x14ac:dyDescent="0.3">
      <c r="A71" s="4">
        <v>76</v>
      </c>
      <c r="B71" s="4">
        <v>2</v>
      </c>
    </row>
    <row r="72" spans="1:2" x14ac:dyDescent="0.3">
      <c r="A72" s="4">
        <v>77</v>
      </c>
      <c r="B72" s="4">
        <v>1</v>
      </c>
    </row>
    <row r="73" spans="1:2" x14ac:dyDescent="0.3">
      <c r="A73" s="4">
        <v>80</v>
      </c>
      <c r="B73" s="4">
        <v>0</v>
      </c>
    </row>
    <row r="74" spans="1:2" x14ac:dyDescent="0.3">
      <c r="A74" s="4">
        <v>81</v>
      </c>
      <c r="B74" s="4">
        <v>8</v>
      </c>
    </row>
    <row r="75" spans="1:2" x14ac:dyDescent="0.3">
      <c r="A75" s="4">
        <v>82</v>
      </c>
      <c r="B75" s="4">
        <v>7</v>
      </c>
    </row>
    <row r="76" spans="1:2" x14ac:dyDescent="0.3">
      <c r="A76" s="4">
        <v>83</v>
      </c>
      <c r="B76" s="4">
        <v>6</v>
      </c>
    </row>
    <row r="77" spans="1:2" x14ac:dyDescent="0.3">
      <c r="A77" s="4">
        <v>84</v>
      </c>
      <c r="B77" s="4">
        <v>5</v>
      </c>
    </row>
    <row r="78" spans="1:2" x14ac:dyDescent="0.3">
      <c r="A78" s="4">
        <v>85</v>
      </c>
      <c r="B78" s="4">
        <v>4</v>
      </c>
    </row>
    <row r="79" spans="1:2" x14ac:dyDescent="0.3">
      <c r="A79" s="4">
        <v>86</v>
      </c>
      <c r="B79" s="4">
        <v>3</v>
      </c>
    </row>
    <row r="80" spans="1:2" x14ac:dyDescent="0.3">
      <c r="A80" s="4">
        <v>87</v>
      </c>
      <c r="B80" s="4">
        <v>2</v>
      </c>
    </row>
    <row r="81" spans="1:2" x14ac:dyDescent="0.3">
      <c r="A81" s="4">
        <v>88</v>
      </c>
      <c r="B81" s="4">
        <v>1</v>
      </c>
    </row>
    <row r="82" spans="1:2" x14ac:dyDescent="0.3">
      <c r="A82" s="4">
        <v>90</v>
      </c>
      <c r="B82" s="4">
        <v>0</v>
      </c>
    </row>
    <row r="83" spans="1:2" x14ac:dyDescent="0.3">
      <c r="A83" s="4">
        <v>91</v>
      </c>
      <c r="B83" s="4">
        <v>9</v>
      </c>
    </row>
    <row r="84" spans="1:2" x14ac:dyDescent="0.3">
      <c r="A84" s="4">
        <v>92</v>
      </c>
      <c r="B84" s="4">
        <v>8</v>
      </c>
    </row>
    <row r="85" spans="1:2" x14ac:dyDescent="0.3">
      <c r="A85" s="4">
        <v>93</v>
      </c>
      <c r="B85" s="4">
        <v>7</v>
      </c>
    </row>
    <row r="86" spans="1:2" x14ac:dyDescent="0.3">
      <c r="A86" s="4">
        <v>94</v>
      </c>
      <c r="B86" s="4">
        <v>6</v>
      </c>
    </row>
    <row r="87" spans="1:2" x14ac:dyDescent="0.3">
      <c r="A87" s="4">
        <v>95</v>
      </c>
      <c r="B87" s="4">
        <v>5</v>
      </c>
    </row>
    <row r="88" spans="1:2" x14ac:dyDescent="0.3">
      <c r="A88" s="4">
        <v>96</v>
      </c>
      <c r="B88" s="4">
        <v>4</v>
      </c>
    </row>
    <row r="89" spans="1:2" x14ac:dyDescent="0.3">
      <c r="A89" s="4">
        <v>97</v>
      </c>
      <c r="B89" s="4">
        <v>3</v>
      </c>
    </row>
    <row r="90" spans="1:2" x14ac:dyDescent="0.3">
      <c r="A90" s="4">
        <v>98</v>
      </c>
      <c r="B90" s="4">
        <v>2</v>
      </c>
    </row>
    <row r="91" spans="1:2" x14ac:dyDescent="0.3">
      <c r="A91" s="4">
        <v>99</v>
      </c>
      <c r="B91" s="4">
        <v>1</v>
      </c>
    </row>
  </sheetData>
  <mergeCells count="3">
    <mergeCell ref="D5:I5"/>
    <mergeCell ref="Q2:S2"/>
    <mergeCell ref="M1:T1"/>
  </mergeCells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  <pageSetUpPr fitToPage="1"/>
  </sheetPr>
  <dimension ref="A1:I44"/>
  <sheetViews>
    <sheetView topLeftCell="A4" zoomScale="70" zoomScaleNormal="70" workbookViewId="0">
      <selection activeCell="F24" sqref="F24"/>
    </sheetView>
  </sheetViews>
  <sheetFormatPr defaultColWidth="8.88671875" defaultRowHeight="13.8" x14ac:dyDescent="0.25"/>
  <cols>
    <col min="1" max="1" width="14.77734375" style="92" customWidth="1"/>
    <col min="2" max="2" width="22" style="31" customWidth="1"/>
    <col min="3" max="3" width="21.33203125" style="31" customWidth="1"/>
    <col min="4" max="4" width="19.88671875" style="31" customWidth="1"/>
    <col min="5" max="5" width="20.109375" style="31" customWidth="1"/>
    <col min="6" max="16384" width="8.88671875" style="31"/>
  </cols>
  <sheetData>
    <row r="1" spans="1:9" ht="61.5" customHeight="1" x14ac:dyDescent="0.25">
      <c r="C1" s="799" t="s">
        <v>538</v>
      </c>
      <c r="D1" s="799"/>
      <c r="E1" s="799"/>
    </row>
    <row r="2" spans="1:9" ht="17.399999999999999" x14ac:dyDescent="0.3">
      <c r="E2" s="717" t="s">
        <v>474</v>
      </c>
    </row>
    <row r="3" spans="1:9" ht="15.6" x14ac:dyDescent="0.3">
      <c r="E3" s="194" t="s">
        <v>475</v>
      </c>
    </row>
    <row r="8" spans="1:9" ht="13.95" customHeight="1" x14ac:dyDescent="0.25"/>
    <row r="9" spans="1:9" ht="13.95" customHeight="1" x14ac:dyDescent="0.25"/>
    <row r="10" spans="1:9" ht="17.399999999999999" customHeight="1" x14ac:dyDescent="0.25">
      <c r="A10" s="798" t="s">
        <v>289</v>
      </c>
      <c r="B10" s="798"/>
      <c r="C10" s="798"/>
      <c r="D10" s="798"/>
      <c r="E10" s="798"/>
    </row>
    <row r="11" spans="1:9" ht="13.95" customHeight="1" x14ac:dyDescent="0.25"/>
    <row r="12" spans="1:9" ht="15.6" x14ac:dyDescent="0.3">
      <c r="A12" s="195" t="s">
        <v>290</v>
      </c>
      <c r="B12" s="38" t="str">
        <f>'6.1_Personas dati'!C23</f>
        <v>VVVVVV</v>
      </c>
      <c r="C12" s="38" t="str">
        <f>'6.1_Personas dati'!C24</f>
        <v>UUUUUUUUUU</v>
      </c>
      <c r="D12" s="57" t="s">
        <v>11</v>
      </c>
      <c r="E12" s="499" t="str">
        <f>'6.1_Personas dati'!C25</f>
        <v>IB_AV_555</v>
      </c>
    </row>
    <row r="13" spans="1:9" ht="14.4" customHeight="1" thickBot="1" x14ac:dyDescent="0.3"/>
    <row r="14" spans="1:9" ht="14.4" customHeight="1" thickBot="1" x14ac:dyDescent="0.3">
      <c r="A14" s="264">
        <v>1</v>
      </c>
      <c r="B14" s="254">
        <v>2</v>
      </c>
      <c r="C14" s="253">
        <v>3</v>
      </c>
      <c r="D14" s="254">
        <v>4</v>
      </c>
      <c r="E14" s="265">
        <v>5</v>
      </c>
    </row>
    <row r="15" spans="1:9" s="32" customFormat="1" ht="85.5" customHeight="1" thickBot="1" x14ac:dyDescent="0.3">
      <c r="A15" s="266" t="s">
        <v>105</v>
      </c>
      <c r="B15" s="222" t="s">
        <v>107</v>
      </c>
      <c r="C15" s="290" t="s">
        <v>318</v>
      </c>
      <c r="D15" s="222" t="s">
        <v>310</v>
      </c>
      <c r="E15" s="267"/>
      <c r="G15" s="31"/>
      <c r="H15" s="31"/>
      <c r="I15" s="31"/>
    </row>
    <row r="16" spans="1:9" s="32" customFormat="1" ht="51" customHeight="1" thickBot="1" x14ac:dyDescent="0.3">
      <c r="A16" s="197" t="s">
        <v>283</v>
      </c>
      <c r="B16" s="198" t="s">
        <v>388</v>
      </c>
      <c r="C16" s="198" t="s">
        <v>388</v>
      </c>
      <c r="D16" s="198" t="s">
        <v>433</v>
      </c>
      <c r="E16" s="199" t="s">
        <v>439</v>
      </c>
      <c r="G16" s="31"/>
      <c r="H16" s="31"/>
      <c r="I16" s="31"/>
    </row>
    <row r="17" spans="1:9" s="32" customFormat="1" ht="50.25" customHeight="1" thickBot="1" x14ac:dyDescent="0.3">
      <c r="A17" s="197" t="s">
        <v>12</v>
      </c>
      <c r="B17" s="200" t="s">
        <v>441</v>
      </c>
      <c r="C17" s="200" t="s">
        <v>441</v>
      </c>
      <c r="D17" s="200" t="s">
        <v>434</v>
      </c>
      <c r="E17" s="199" t="s">
        <v>440</v>
      </c>
      <c r="H17" s="31"/>
      <c r="I17" s="31"/>
    </row>
    <row r="18" spans="1:9" s="30" customFormat="1" ht="47.25" customHeight="1" thickBot="1" x14ac:dyDescent="0.3">
      <c r="A18" s="197" t="s">
        <v>0</v>
      </c>
      <c r="B18" s="202"/>
      <c r="C18" s="203"/>
      <c r="D18" s="204"/>
      <c r="E18" s="205"/>
      <c r="I18" s="31"/>
    </row>
    <row r="19" spans="1:9" ht="13.95" customHeight="1" thickBot="1" x14ac:dyDescent="0.3">
      <c r="A19" s="797"/>
      <c r="B19" s="797"/>
      <c r="C19" s="797"/>
      <c r="D19" s="797"/>
      <c r="E19" s="797"/>
    </row>
    <row r="20" spans="1:9" s="32" customFormat="1" ht="38.25" customHeight="1" thickBot="1" x14ac:dyDescent="0.3">
      <c r="A20" s="197" t="s">
        <v>276</v>
      </c>
      <c r="B20" s="198"/>
      <c r="C20" s="198"/>
      <c r="D20" s="198" t="s">
        <v>443</v>
      </c>
      <c r="E20" s="31"/>
      <c r="G20" s="31"/>
      <c r="H20" s="31"/>
      <c r="I20" s="31"/>
    </row>
    <row r="21" spans="1:9" s="32" customFormat="1" ht="45.75" customHeight="1" thickBot="1" x14ac:dyDescent="0.3">
      <c r="A21" s="197" t="s">
        <v>12</v>
      </c>
      <c r="B21" s="200"/>
      <c r="C21" s="200"/>
      <c r="D21" s="200" t="s">
        <v>437</v>
      </c>
      <c r="E21" s="31"/>
      <c r="H21" s="31"/>
      <c r="I21" s="31"/>
    </row>
    <row r="22" spans="1:9" s="32" customFormat="1" ht="36" customHeight="1" thickBot="1" x14ac:dyDescent="0.3">
      <c r="A22" s="197" t="s">
        <v>276</v>
      </c>
      <c r="B22" s="198"/>
      <c r="C22" s="198"/>
      <c r="D22" s="198" t="s">
        <v>240</v>
      </c>
      <c r="E22" s="31"/>
      <c r="G22" s="31"/>
      <c r="H22" s="31"/>
      <c r="I22" s="31"/>
    </row>
    <row r="23" spans="1:9" s="32" customFormat="1" ht="47.25" customHeight="1" thickBot="1" x14ac:dyDescent="0.3">
      <c r="A23" s="197" t="s">
        <v>12</v>
      </c>
      <c r="B23" s="200"/>
      <c r="C23" s="200"/>
      <c r="D23" s="200" t="s">
        <v>438</v>
      </c>
      <c r="E23" s="31"/>
      <c r="H23" s="31"/>
      <c r="I23" s="31"/>
    </row>
    <row r="24" spans="1:9" s="32" customFormat="1" ht="35.25" customHeight="1" thickBot="1" x14ac:dyDescent="0.3">
      <c r="A24" s="197" t="s">
        <v>276</v>
      </c>
      <c r="B24" s="198"/>
      <c r="C24" s="198"/>
      <c r="D24" s="198" t="s">
        <v>435</v>
      </c>
      <c r="E24" s="31"/>
      <c r="H24" s="31"/>
      <c r="I24" s="31"/>
    </row>
    <row r="25" spans="1:9" s="32" customFormat="1" ht="45" customHeight="1" thickBot="1" x14ac:dyDescent="0.3">
      <c r="A25" s="197" t="s">
        <v>12</v>
      </c>
      <c r="B25" s="200"/>
      <c r="C25" s="200"/>
      <c r="D25" s="201" t="s">
        <v>436</v>
      </c>
      <c r="E25" s="31"/>
      <c r="H25" s="31"/>
      <c r="I25" s="31"/>
    </row>
    <row r="26" spans="1:9" s="32" customFormat="1" ht="30" customHeight="1" x14ac:dyDescent="0.25">
      <c r="A26" s="31"/>
      <c r="B26" s="31"/>
      <c r="C26" s="31"/>
      <c r="D26" s="31"/>
      <c r="E26" s="31"/>
      <c r="H26" s="31"/>
      <c r="I26" s="31"/>
    </row>
    <row r="27" spans="1:9" ht="36" customHeight="1" x14ac:dyDescent="0.25">
      <c r="A27" s="206" t="s">
        <v>311</v>
      </c>
      <c r="C27" s="32" t="s">
        <v>441</v>
      </c>
      <c r="D27" s="31" t="s">
        <v>442</v>
      </c>
    </row>
    <row r="28" spans="1:9" ht="15" customHeight="1" x14ac:dyDescent="0.25">
      <c r="B28" s="92"/>
      <c r="C28" s="207" t="s">
        <v>312</v>
      </c>
      <c r="D28" s="92"/>
    </row>
    <row r="29" spans="1:9" ht="15" customHeight="1" x14ac:dyDescent="0.25"/>
    <row r="30" spans="1:9" ht="21" customHeight="1" x14ac:dyDescent="0.25"/>
    <row r="31" spans="1:9" ht="14.4" customHeight="1" x14ac:dyDescent="0.25"/>
    <row r="32" spans="1:9" ht="14.4" customHeight="1" x14ac:dyDescent="0.25"/>
    <row r="33" ht="14.4" customHeight="1" x14ac:dyDescent="0.25"/>
    <row r="34" ht="15" customHeight="1" x14ac:dyDescent="0.25"/>
    <row r="35" ht="22.95" customHeight="1" x14ac:dyDescent="0.25"/>
    <row r="36" ht="14.4" customHeight="1" x14ac:dyDescent="0.25"/>
    <row r="37" ht="14.4" customHeight="1" x14ac:dyDescent="0.25"/>
    <row r="38" ht="14.4" customHeight="1" x14ac:dyDescent="0.25"/>
    <row r="39" ht="14.4" customHeight="1" x14ac:dyDescent="0.25"/>
    <row r="40" ht="14.4" customHeight="1" x14ac:dyDescent="0.25"/>
    <row r="41" ht="14.4" customHeight="1" x14ac:dyDescent="0.25"/>
    <row r="42" ht="14.4" customHeight="1" x14ac:dyDescent="0.25"/>
    <row r="43" ht="15" customHeight="1" x14ac:dyDescent="0.25"/>
    <row r="44" ht="15" customHeight="1" x14ac:dyDescent="0.25"/>
  </sheetData>
  <mergeCells count="3">
    <mergeCell ref="A19:E19"/>
    <mergeCell ref="A10:E10"/>
    <mergeCell ref="C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9F77-B965-4A1E-856C-5DB6936B78BC}">
  <sheetPr>
    <tabColor rgb="FFFFFF00"/>
    <pageSetUpPr fitToPage="1"/>
  </sheetPr>
  <dimension ref="A1:O66"/>
  <sheetViews>
    <sheetView zoomScale="58" zoomScaleNormal="58" workbookViewId="0">
      <selection activeCell="C20" sqref="C20:N20"/>
    </sheetView>
  </sheetViews>
  <sheetFormatPr defaultColWidth="8.88671875" defaultRowHeight="13.8" x14ac:dyDescent="0.25"/>
  <cols>
    <col min="1" max="1" width="17" style="31" customWidth="1"/>
    <col min="2" max="2" width="13" style="31" customWidth="1"/>
    <col min="3" max="3" width="55.44140625" style="31" customWidth="1"/>
    <col min="4" max="4" width="14.33203125" style="31" customWidth="1"/>
    <col min="5" max="6" width="14.6640625" style="31" customWidth="1"/>
    <col min="7" max="12" width="7.21875" style="31" customWidth="1"/>
    <col min="13" max="13" width="37.33203125" style="31" customWidth="1"/>
    <col min="14" max="14" width="14.77734375" style="31" customWidth="1"/>
    <col min="15" max="15" width="4.109375" style="31" customWidth="1"/>
    <col min="16" max="16384" width="8.88671875" style="31"/>
  </cols>
  <sheetData>
    <row r="1" spans="1:15" ht="15.6" x14ac:dyDescent="0.3">
      <c r="M1" s="194"/>
      <c r="N1" s="194" t="s">
        <v>474</v>
      </c>
    </row>
    <row r="2" spans="1:15" ht="15.6" x14ac:dyDescent="0.3">
      <c r="M2" s="194"/>
      <c r="N2" s="194" t="s">
        <v>562</v>
      </c>
    </row>
    <row r="4" spans="1:15" ht="15.6" x14ac:dyDescent="0.3">
      <c r="I4"/>
      <c r="N4" s="409" t="s">
        <v>493</v>
      </c>
      <c r="O4"/>
    </row>
    <row r="5" spans="1:15" ht="15.6" x14ac:dyDescent="0.3">
      <c r="I5"/>
      <c r="N5" s="409" t="s">
        <v>489</v>
      </c>
      <c r="O5"/>
    </row>
    <row r="6" spans="1:15" ht="15.6" x14ac:dyDescent="0.3">
      <c r="I6"/>
      <c r="N6" s="409" t="s">
        <v>490</v>
      </c>
      <c r="O6"/>
    </row>
    <row r="7" spans="1:15" ht="15.6" x14ac:dyDescent="0.3">
      <c r="I7"/>
      <c r="N7" s="409" t="s">
        <v>491</v>
      </c>
      <c r="O7"/>
    </row>
    <row r="9" spans="1:15" ht="17.399999999999999" x14ac:dyDescent="0.3">
      <c r="C9" s="800" t="s">
        <v>292</v>
      </c>
      <c r="D9" s="800"/>
      <c r="E9" s="800"/>
      <c r="F9" s="800"/>
      <c r="G9" s="800"/>
      <c r="H9" s="800"/>
    </row>
    <row r="10" spans="1:15" ht="17.399999999999999" customHeight="1" x14ac:dyDescent="0.3">
      <c r="B10" s="824" t="s">
        <v>561</v>
      </c>
      <c r="C10" s="824"/>
      <c r="D10" s="824"/>
      <c r="E10" s="824"/>
      <c r="F10" s="824"/>
      <c r="G10" s="824"/>
      <c r="H10" s="824"/>
      <c r="I10" s="824"/>
      <c r="J10" s="824"/>
    </row>
    <row r="12" spans="1:15" ht="15.6" x14ac:dyDescent="0.3">
      <c r="A12" s="195" t="s">
        <v>290</v>
      </c>
      <c r="B12" s="38" t="str">
        <f>'[1]6.2_Eksperti'!B11</f>
        <v>VVVVVV</v>
      </c>
      <c r="D12" s="740" t="str">
        <f>'[1]6.2_Eksperti'!C11</f>
        <v>UUUUUUUUUU</v>
      </c>
      <c r="I12" s="209" t="s">
        <v>11</v>
      </c>
      <c r="J12" s="38" t="str">
        <f>'[1]6.2_Eksperti'!E11</f>
        <v>IB_AV_555</v>
      </c>
      <c r="K12" s="209"/>
    </row>
    <row r="13" spans="1:15" ht="14.4" thickBot="1" x14ac:dyDescent="0.3">
      <c r="A13" s="92"/>
    </row>
    <row r="14" spans="1:15" ht="45" customHeight="1" thickBot="1" x14ac:dyDescent="0.3">
      <c r="A14" s="788" t="s">
        <v>556</v>
      </c>
      <c r="B14" s="811" t="s">
        <v>564</v>
      </c>
      <c r="C14" s="812"/>
      <c r="D14" s="812"/>
      <c r="E14" s="812"/>
      <c r="F14" s="812"/>
      <c r="G14" s="812"/>
      <c r="H14" s="812"/>
      <c r="I14" s="812"/>
      <c r="J14" s="812"/>
      <c r="K14" s="812"/>
      <c r="L14" s="812"/>
      <c r="M14" s="812"/>
      <c r="N14" s="813"/>
    </row>
    <row r="15" spans="1:15" ht="27.6" customHeight="1" x14ac:dyDescent="0.25">
      <c r="A15" s="821" t="s">
        <v>554</v>
      </c>
      <c r="B15" s="787" t="s">
        <v>544</v>
      </c>
      <c r="C15" s="814" t="s">
        <v>558</v>
      </c>
      <c r="D15" s="815"/>
      <c r="E15" s="815"/>
      <c r="F15" s="815"/>
      <c r="G15" s="815"/>
      <c r="H15" s="815"/>
      <c r="I15" s="815"/>
      <c r="J15" s="815"/>
      <c r="K15" s="815"/>
      <c r="L15" s="815"/>
      <c r="M15" s="815"/>
      <c r="N15" s="816"/>
    </row>
    <row r="16" spans="1:15" ht="24" customHeight="1" x14ac:dyDescent="0.25">
      <c r="A16" s="822"/>
      <c r="B16" s="786" t="s">
        <v>560</v>
      </c>
      <c r="C16" s="794" t="s">
        <v>558</v>
      </c>
      <c r="D16" s="793"/>
      <c r="E16" s="793"/>
      <c r="F16" s="793"/>
      <c r="G16" s="793"/>
      <c r="H16" s="793"/>
      <c r="I16" s="793"/>
      <c r="J16" s="793"/>
      <c r="K16" s="793"/>
      <c r="L16" s="793"/>
      <c r="M16" s="793"/>
      <c r="N16" s="792"/>
    </row>
    <row r="17" spans="1:15" ht="24" customHeight="1" thickBot="1" x14ac:dyDescent="0.3">
      <c r="A17" s="823"/>
      <c r="B17" s="785" t="s">
        <v>559</v>
      </c>
      <c r="C17" s="791" t="s">
        <v>558</v>
      </c>
      <c r="D17" s="790"/>
      <c r="E17" s="790"/>
      <c r="F17" s="790"/>
      <c r="G17" s="790"/>
      <c r="H17" s="790"/>
      <c r="I17" s="790"/>
      <c r="J17" s="790"/>
      <c r="K17" s="790"/>
      <c r="L17" s="790"/>
      <c r="M17" s="790"/>
      <c r="N17" s="789"/>
    </row>
    <row r="18" spans="1:15" ht="53.4" customHeight="1" thickBot="1" x14ac:dyDescent="0.3">
      <c r="A18" s="788" t="s">
        <v>556</v>
      </c>
      <c r="B18" s="811" t="s">
        <v>565</v>
      </c>
      <c r="C18" s="812"/>
      <c r="D18" s="812"/>
      <c r="E18" s="812"/>
      <c r="F18" s="812"/>
      <c r="G18" s="812"/>
      <c r="H18" s="812"/>
      <c r="I18" s="812"/>
      <c r="J18" s="812"/>
      <c r="K18" s="812"/>
      <c r="L18" s="812"/>
      <c r="M18" s="812"/>
      <c r="N18" s="813"/>
    </row>
    <row r="19" spans="1:15" ht="24" customHeight="1" thickBot="1" x14ac:dyDescent="0.3">
      <c r="A19" s="821" t="s">
        <v>554</v>
      </c>
      <c r="B19" s="787" t="s">
        <v>542</v>
      </c>
      <c r="C19" s="814" t="s">
        <v>558</v>
      </c>
      <c r="D19" s="815"/>
      <c r="E19" s="815"/>
      <c r="F19" s="815"/>
      <c r="G19" s="815"/>
      <c r="H19" s="815"/>
      <c r="I19" s="815"/>
      <c r="J19" s="815"/>
      <c r="K19" s="815"/>
      <c r="L19" s="815"/>
      <c r="M19" s="815"/>
      <c r="N19" s="816"/>
    </row>
    <row r="20" spans="1:15" ht="24" customHeight="1" thickBot="1" x14ac:dyDescent="0.3">
      <c r="A20" s="822"/>
      <c r="B20" s="786" t="s">
        <v>543</v>
      </c>
      <c r="C20" s="814" t="s">
        <v>558</v>
      </c>
      <c r="D20" s="815"/>
      <c r="E20" s="815"/>
      <c r="F20" s="815"/>
      <c r="G20" s="815"/>
      <c r="H20" s="815"/>
      <c r="I20" s="815"/>
      <c r="J20" s="815"/>
      <c r="K20" s="815"/>
      <c r="L20" s="815"/>
      <c r="M20" s="815"/>
      <c r="N20" s="816"/>
    </row>
    <row r="21" spans="1:15" ht="24" customHeight="1" thickBot="1" x14ac:dyDescent="0.3">
      <c r="A21" s="823"/>
      <c r="B21" s="785" t="s">
        <v>557</v>
      </c>
      <c r="C21" s="814" t="s">
        <v>550</v>
      </c>
      <c r="D21" s="815"/>
      <c r="E21" s="815"/>
      <c r="F21" s="815"/>
      <c r="G21" s="815"/>
      <c r="H21" s="815"/>
      <c r="I21" s="815"/>
      <c r="J21" s="815"/>
      <c r="K21" s="815"/>
      <c r="L21" s="815"/>
      <c r="M21" s="815"/>
      <c r="N21" s="816"/>
    </row>
    <row r="22" spans="1:15" ht="53.4" customHeight="1" thickBot="1" x14ac:dyDescent="0.3">
      <c r="A22" s="788" t="s">
        <v>556</v>
      </c>
      <c r="B22" s="811" t="s">
        <v>555</v>
      </c>
      <c r="C22" s="812"/>
      <c r="D22" s="812"/>
      <c r="E22" s="812"/>
      <c r="F22" s="812"/>
      <c r="G22" s="812"/>
      <c r="H22" s="812"/>
      <c r="I22" s="812"/>
      <c r="J22" s="812"/>
      <c r="K22" s="812"/>
      <c r="L22" s="812"/>
      <c r="M22" s="812"/>
      <c r="N22" s="813"/>
    </row>
    <row r="23" spans="1:15" ht="24" customHeight="1" thickBot="1" x14ac:dyDescent="0.3">
      <c r="A23" s="821" t="s">
        <v>554</v>
      </c>
      <c r="B23" s="787" t="s">
        <v>553</v>
      </c>
      <c r="C23" s="814" t="s">
        <v>550</v>
      </c>
      <c r="D23" s="815"/>
      <c r="E23" s="815"/>
      <c r="F23" s="815"/>
      <c r="G23" s="815"/>
      <c r="H23" s="815"/>
      <c r="I23" s="815"/>
      <c r="J23" s="815"/>
      <c r="K23" s="815"/>
      <c r="L23" s="815"/>
      <c r="M23" s="815"/>
      <c r="N23" s="816"/>
    </row>
    <row r="24" spans="1:15" ht="24" customHeight="1" thickBot="1" x14ac:dyDescent="0.3">
      <c r="A24" s="822"/>
      <c r="B24" s="786" t="s">
        <v>552</v>
      </c>
      <c r="C24" s="814" t="s">
        <v>550</v>
      </c>
      <c r="D24" s="815"/>
      <c r="E24" s="815"/>
      <c r="F24" s="815"/>
      <c r="G24" s="815"/>
      <c r="H24" s="815"/>
      <c r="I24" s="815"/>
      <c r="J24" s="815"/>
      <c r="K24" s="815"/>
      <c r="L24" s="815"/>
      <c r="M24" s="815"/>
      <c r="N24" s="816"/>
    </row>
    <row r="25" spans="1:15" ht="24" customHeight="1" thickBot="1" x14ac:dyDescent="0.3">
      <c r="A25" s="823"/>
      <c r="B25" s="785" t="s">
        <v>551</v>
      </c>
      <c r="C25" s="814" t="s">
        <v>550</v>
      </c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816"/>
    </row>
    <row r="26" spans="1:15" ht="21.6" thickBot="1" x14ac:dyDescent="0.45">
      <c r="A26" s="808" t="s">
        <v>313</v>
      </c>
      <c r="B26" s="809"/>
      <c r="C26" s="809"/>
      <c r="D26" s="809"/>
      <c r="E26" s="809"/>
      <c r="F26" s="809"/>
      <c r="G26" s="809"/>
      <c r="H26" s="809"/>
      <c r="I26" s="809"/>
      <c r="J26" s="809"/>
      <c r="K26" s="809"/>
      <c r="L26" s="810"/>
      <c r="M26" s="784" t="s">
        <v>314</v>
      </c>
      <c r="N26" s="783"/>
    </row>
    <row r="27" spans="1:15" s="30" customFormat="1" ht="72" customHeight="1" thickBot="1" x14ac:dyDescent="0.35">
      <c r="A27" s="825" t="s">
        <v>291</v>
      </c>
      <c r="B27" s="826"/>
      <c r="C27" s="826"/>
      <c r="D27" s="826"/>
      <c r="E27" s="827"/>
      <c r="F27" s="801" t="s">
        <v>549</v>
      </c>
      <c r="G27" s="802"/>
      <c r="H27" s="802"/>
      <c r="I27" s="802"/>
      <c r="J27" s="802"/>
      <c r="K27" s="802"/>
      <c r="L27" s="803"/>
      <c r="M27" s="817" t="s">
        <v>548</v>
      </c>
      <c r="N27" s="818"/>
    </row>
    <row r="28" spans="1:15" s="210" customFormat="1" ht="102" customHeight="1" thickBot="1" x14ac:dyDescent="0.4">
      <c r="A28" s="738" t="s">
        <v>105</v>
      </c>
      <c r="B28" s="738" t="s">
        <v>315</v>
      </c>
      <c r="C28" s="782" t="s">
        <v>307</v>
      </c>
      <c r="D28" s="782" t="s">
        <v>9</v>
      </c>
      <c r="E28" s="197" t="s">
        <v>317</v>
      </c>
      <c r="F28" s="220" t="s">
        <v>547</v>
      </c>
      <c r="G28" s="616" t="s">
        <v>90</v>
      </c>
      <c r="H28" s="612" t="s">
        <v>91</v>
      </c>
      <c r="I28" s="612" t="s">
        <v>92</v>
      </c>
      <c r="J28" s="612" t="s">
        <v>93</v>
      </c>
      <c r="K28" s="612" t="s">
        <v>94</v>
      </c>
      <c r="L28" s="781" t="s">
        <v>95</v>
      </c>
      <c r="M28" s="780" t="s">
        <v>546</v>
      </c>
      <c r="N28" s="556" t="s">
        <v>545</v>
      </c>
    </row>
    <row r="29" spans="1:15" s="210" customFormat="1" ht="23.4" customHeight="1" thickBot="1" x14ac:dyDescent="0.4">
      <c r="A29" s="779">
        <v>1</v>
      </c>
      <c r="B29" s="778">
        <v>2</v>
      </c>
      <c r="C29" s="778">
        <v>3</v>
      </c>
      <c r="D29" s="778">
        <v>4</v>
      </c>
      <c r="E29" s="778">
        <v>5</v>
      </c>
      <c r="F29" s="778">
        <v>6</v>
      </c>
      <c r="G29" s="778">
        <v>7</v>
      </c>
      <c r="H29" s="778">
        <v>8</v>
      </c>
      <c r="I29" s="778">
        <v>9</v>
      </c>
      <c r="J29" s="778">
        <v>10</v>
      </c>
      <c r="K29" s="778">
        <v>11</v>
      </c>
      <c r="L29" s="778">
        <v>12</v>
      </c>
      <c r="M29" s="778">
        <v>13</v>
      </c>
      <c r="N29" s="777">
        <v>14</v>
      </c>
    </row>
    <row r="30" spans="1:15" s="92" customFormat="1" ht="37.200000000000003" customHeight="1" x14ac:dyDescent="0.3">
      <c r="A30" s="806" t="s">
        <v>107</v>
      </c>
      <c r="B30" s="770"/>
      <c r="C30" s="223" t="str">
        <f>IF(B30="","",VLOOKUP(B30,'[1]6.8_Pakalpojumu_saraksts'!A:B,2,0))</f>
        <v/>
      </c>
      <c r="D30" s="211" t="str">
        <f>IF(C30="","",VLOOKUP(C30,'[1]6.8_Pakalpojumu_saraksts'!B:D,3,0))</f>
        <v/>
      </c>
      <c r="E30" s="776"/>
      <c r="F30" s="775">
        <f t="shared" ref="F30:F44" si="0">SUM(G30:L30)</f>
        <v>0</v>
      </c>
      <c r="G30" s="774"/>
      <c r="H30" s="773"/>
      <c r="I30" s="773"/>
      <c r="J30" s="773"/>
      <c r="K30" s="773"/>
      <c r="L30" s="772"/>
      <c r="M30" s="819"/>
      <c r="N30" s="771"/>
      <c r="O30" s="212"/>
    </row>
    <row r="31" spans="1:15" s="36" customFormat="1" ht="37.200000000000003" customHeight="1" x14ac:dyDescent="0.3">
      <c r="A31" s="806"/>
      <c r="B31" s="770"/>
      <c r="C31" s="756" t="str">
        <f>IF(B31="","",VLOOKUP(B31,'[1]6.8_Pakalpojumu_saraksts'!A:B,2,0))</f>
        <v/>
      </c>
      <c r="D31" s="211" t="str">
        <f>IF(C31="","",VLOOKUP(C31,'[1]6.8_Pakalpojumu_saraksts'!B:D,3,0))</f>
        <v/>
      </c>
      <c r="E31" s="755"/>
      <c r="F31" s="754">
        <f t="shared" si="0"/>
        <v>0</v>
      </c>
      <c r="G31" s="753"/>
      <c r="H31" s="752"/>
      <c r="I31" s="752"/>
      <c r="J31" s="752"/>
      <c r="K31" s="752"/>
      <c r="L31" s="751"/>
      <c r="M31" s="819"/>
      <c r="N31" s="750"/>
      <c r="O31" s="212"/>
    </row>
    <row r="32" spans="1:15" s="30" customFormat="1" ht="37.200000000000003" customHeight="1" x14ac:dyDescent="0.3">
      <c r="A32" s="806"/>
      <c r="B32" s="770"/>
      <c r="C32" s="756" t="str">
        <f>IF(B32="","",VLOOKUP(B32,'[1]6.8_Pakalpojumu_saraksts'!A:B,2,0))</f>
        <v/>
      </c>
      <c r="D32" s="211" t="str">
        <f>IF(C32="","",VLOOKUP(C32,'[1]6.8_Pakalpojumu_saraksts'!B:D,3,0))</f>
        <v/>
      </c>
      <c r="E32" s="755"/>
      <c r="F32" s="754">
        <f t="shared" si="0"/>
        <v>0</v>
      </c>
      <c r="G32" s="753"/>
      <c r="H32" s="752"/>
      <c r="I32" s="752"/>
      <c r="J32" s="752"/>
      <c r="K32" s="752"/>
      <c r="L32" s="751"/>
      <c r="M32" s="819"/>
      <c r="N32" s="750"/>
      <c r="O32" s="212"/>
    </row>
    <row r="33" spans="1:15" s="30" customFormat="1" ht="37.200000000000003" customHeight="1" x14ac:dyDescent="0.3">
      <c r="A33" s="806"/>
      <c r="B33" s="770"/>
      <c r="C33" s="756" t="str">
        <f>IF(B33="","",VLOOKUP(B33,'[1]6.8_Pakalpojumu_saraksts'!A:B,2,0))</f>
        <v/>
      </c>
      <c r="D33" s="211" t="str">
        <f>IF(C33="","",VLOOKUP(C33,'[1]6.8_Pakalpojumu_saraksts'!B:D,3,0))</f>
        <v/>
      </c>
      <c r="E33" s="755"/>
      <c r="F33" s="754">
        <f t="shared" si="0"/>
        <v>0</v>
      </c>
      <c r="G33" s="753"/>
      <c r="H33" s="752"/>
      <c r="I33" s="752"/>
      <c r="J33" s="752"/>
      <c r="K33" s="752"/>
      <c r="L33" s="751"/>
      <c r="M33" s="819"/>
      <c r="N33" s="750"/>
      <c r="O33" s="769"/>
    </row>
    <row r="34" spans="1:15" ht="37.200000000000003" customHeight="1" thickBot="1" x14ac:dyDescent="0.3">
      <c r="A34" s="807"/>
      <c r="B34" s="768"/>
      <c r="C34" s="748" t="str">
        <f>IF(B34="","",VLOOKUP(B34,'[1]6.8_Pakalpojumu_saraksts'!A:B,2,0))</f>
        <v/>
      </c>
      <c r="D34" s="747" t="str">
        <f>IF(C34="","",VLOOKUP(C34,'[1]6.8_Pakalpojumu_saraksts'!B:D,3,0))</f>
        <v/>
      </c>
      <c r="E34" s="746"/>
      <c r="F34" s="745">
        <f t="shared" si="0"/>
        <v>0</v>
      </c>
      <c r="G34" s="744"/>
      <c r="H34" s="743"/>
      <c r="I34" s="743"/>
      <c r="J34" s="743"/>
      <c r="K34" s="743"/>
      <c r="L34" s="742"/>
      <c r="M34" s="819"/>
      <c r="N34" s="741"/>
      <c r="O34" s="767"/>
    </row>
    <row r="35" spans="1:15" ht="37.200000000000003" customHeight="1" x14ac:dyDescent="0.25">
      <c r="A35" s="805" t="s">
        <v>318</v>
      </c>
      <c r="B35" s="766"/>
      <c r="C35" s="765" t="str">
        <f>IF(B35="","",VLOOKUP(B35,'[1]6.8_Pakalpojumu_saraksts'!A:B,2,0))</f>
        <v/>
      </c>
      <c r="D35" s="764" t="str">
        <f>IF(C35="","",VLOOKUP(C35,'[1]6.8_Pakalpojumu_saraksts'!B:D,3,0))</f>
        <v/>
      </c>
      <c r="E35" s="763"/>
      <c r="F35" s="762">
        <f t="shared" si="0"/>
        <v>0</v>
      </c>
      <c r="G35" s="761"/>
      <c r="H35" s="760"/>
      <c r="I35" s="760"/>
      <c r="J35" s="760"/>
      <c r="K35" s="760"/>
      <c r="L35" s="759"/>
      <c r="M35" s="819"/>
      <c r="N35" s="758"/>
    </row>
    <row r="36" spans="1:15" ht="37.200000000000003" customHeight="1" x14ac:dyDescent="0.25">
      <c r="A36" s="806"/>
      <c r="B36" s="757"/>
      <c r="C36" s="756" t="str">
        <f>IF(B36="","",VLOOKUP(B36,'[1]6.8_Pakalpojumu_saraksts'!A:B,2,0))</f>
        <v/>
      </c>
      <c r="D36" s="211" t="str">
        <f>IF(C36="","",VLOOKUP(C36,'[1]6.8_Pakalpojumu_saraksts'!B:D,3,0))</f>
        <v/>
      </c>
      <c r="E36" s="755"/>
      <c r="F36" s="754">
        <f t="shared" si="0"/>
        <v>0</v>
      </c>
      <c r="G36" s="753"/>
      <c r="H36" s="752"/>
      <c r="I36" s="752"/>
      <c r="J36" s="752"/>
      <c r="K36" s="752"/>
      <c r="L36" s="751"/>
      <c r="M36" s="819"/>
      <c r="N36" s="750"/>
    </row>
    <row r="37" spans="1:15" ht="37.200000000000003" customHeight="1" x14ac:dyDescent="0.25">
      <c r="A37" s="806"/>
      <c r="B37" s="757"/>
      <c r="C37" s="756" t="str">
        <f>IF(B37="","",VLOOKUP(B37,'[1]6.8_Pakalpojumu_saraksts'!A:B,2,0))</f>
        <v/>
      </c>
      <c r="D37" s="211" t="str">
        <f>IF(C37="","",VLOOKUP(C37,'[1]6.8_Pakalpojumu_saraksts'!B:D,3,0))</f>
        <v/>
      </c>
      <c r="E37" s="755"/>
      <c r="F37" s="754">
        <f t="shared" si="0"/>
        <v>0</v>
      </c>
      <c r="G37" s="753"/>
      <c r="H37" s="752"/>
      <c r="I37" s="752"/>
      <c r="J37" s="752"/>
      <c r="K37" s="752"/>
      <c r="L37" s="751"/>
      <c r="M37" s="819"/>
      <c r="N37" s="750"/>
    </row>
    <row r="38" spans="1:15" ht="37.200000000000003" customHeight="1" x14ac:dyDescent="0.25">
      <c r="A38" s="806"/>
      <c r="B38" s="757"/>
      <c r="C38" s="756" t="str">
        <f>IF(B38="","",VLOOKUP(B38,'[1]6.8_Pakalpojumu_saraksts'!A:B,2,0))</f>
        <v/>
      </c>
      <c r="D38" s="211" t="str">
        <f>IF(C38="","",VLOOKUP(C38,'[1]6.8_Pakalpojumu_saraksts'!B:D,3,0))</f>
        <v/>
      </c>
      <c r="E38" s="755"/>
      <c r="F38" s="754">
        <f t="shared" si="0"/>
        <v>0</v>
      </c>
      <c r="G38" s="753"/>
      <c r="H38" s="752"/>
      <c r="I38" s="752"/>
      <c r="J38" s="752"/>
      <c r="K38" s="752"/>
      <c r="L38" s="751"/>
      <c r="M38" s="819"/>
      <c r="N38" s="750"/>
    </row>
    <row r="39" spans="1:15" ht="37.200000000000003" customHeight="1" thickBot="1" x14ac:dyDescent="0.3">
      <c r="A39" s="807"/>
      <c r="B39" s="749"/>
      <c r="C39" s="748" t="str">
        <f>IF(B39="","",VLOOKUP(B39,'[1]6.8_Pakalpojumu_saraksts'!A:B,2,0))</f>
        <v/>
      </c>
      <c r="D39" s="747" t="str">
        <f>IF(C39="","",VLOOKUP(C39,'[1]6.8_Pakalpojumu_saraksts'!B:D,3,0))</f>
        <v/>
      </c>
      <c r="E39" s="746"/>
      <c r="F39" s="745">
        <f t="shared" si="0"/>
        <v>0</v>
      </c>
      <c r="G39" s="744"/>
      <c r="H39" s="743"/>
      <c r="I39" s="743"/>
      <c r="J39" s="743"/>
      <c r="K39" s="743"/>
      <c r="L39" s="742"/>
      <c r="M39" s="819"/>
      <c r="N39" s="741"/>
    </row>
    <row r="40" spans="1:15" ht="37.200000000000003" customHeight="1" x14ac:dyDescent="0.25">
      <c r="A40" s="805" t="s">
        <v>319</v>
      </c>
      <c r="B40" s="766"/>
      <c r="C40" s="765" t="str">
        <f>IF(B40="","",VLOOKUP(B40,'[1]6.8_Pakalpojumu_saraksts'!A:B,2,0))</f>
        <v/>
      </c>
      <c r="D40" s="764" t="str">
        <f>IF(C40="","",VLOOKUP(C40,'[1]6.8_Pakalpojumu_saraksts'!B:D,3,0))</f>
        <v/>
      </c>
      <c r="E40" s="763"/>
      <c r="F40" s="762">
        <f t="shared" si="0"/>
        <v>0</v>
      </c>
      <c r="G40" s="761"/>
      <c r="H40" s="760"/>
      <c r="I40" s="760"/>
      <c r="J40" s="760"/>
      <c r="K40" s="760"/>
      <c r="L40" s="759"/>
      <c r="M40" s="819"/>
      <c r="N40" s="758"/>
    </row>
    <row r="41" spans="1:15" ht="37.200000000000003" customHeight="1" x14ac:dyDescent="0.25">
      <c r="A41" s="806"/>
      <c r="B41" s="757"/>
      <c r="C41" s="756" t="str">
        <f>IF(B41="","",VLOOKUP(B41,'[1]6.8_Pakalpojumu_saraksts'!A:B,2,0))</f>
        <v/>
      </c>
      <c r="D41" s="211" t="str">
        <f>IF(C41="","",VLOOKUP(C41,'[1]6.8_Pakalpojumu_saraksts'!B:D,3,0))</f>
        <v/>
      </c>
      <c r="E41" s="755"/>
      <c r="F41" s="754">
        <f t="shared" si="0"/>
        <v>0</v>
      </c>
      <c r="G41" s="753"/>
      <c r="H41" s="752"/>
      <c r="I41" s="752"/>
      <c r="J41" s="752"/>
      <c r="K41" s="752"/>
      <c r="L41" s="751"/>
      <c r="M41" s="819"/>
      <c r="N41" s="750"/>
    </row>
    <row r="42" spans="1:15" ht="37.200000000000003" customHeight="1" x14ac:dyDescent="0.25">
      <c r="A42" s="806"/>
      <c r="B42" s="757"/>
      <c r="C42" s="756" t="str">
        <f>IF(B42="","",VLOOKUP(B42,'[1]6.8_Pakalpojumu_saraksts'!A:B,2,0))</f>
        <v/>
      </c>
      <c r="D42" s="211" t="str">
        <f>IF(C42="","",VLOOKUP(C42,'[1]6.8_Pakalpojumu_saraksts'!B:D,3,0))</f>
        <v/>
      </c>
      <c r="E42" s="755"/>
      <c r="F42" s="754">
        <f t="shared" si="0"/>
        <v>0</v>
      </c>
      <c r="G42" s="753"/>
      <c r="H42" s="752"/>
      <c r="I42" s="752"/>
      <c r="J42" s="752"/>
      <c r="K42" s="752"/>
      <c r="L42" s="751"/>
      <c r="M42" s="819"/>
      <c r="N42" s="750"/>
    </row>
    <row r="43" spans="1:15" ht="37.200000000000003" customHeight="1" x14ac:dyDescent="0.25">
      <c r="A43" s="806"/>
      <c r="B43" s="757"/>
      <c r="C43" s="756" t="str">
        <f>IF(B43="","",VLOOKUP(B43,'[1]6.8_Pakalpojumu_saraksts'!A:B,2,0))</f>
        <v/>
      </c>
      <c r="D43" s="211" t="str">
        <f>IF(C43="","",VLOOKUP(C43,'[1]6.8_Pakalpojumu_saraksts'!B:D,3,0))</f>
        <v/>
      </c>
      <c r="E43" s="755"/>
      <c r="F43" s="754">
        <f t="shared" si="0"/>
        <v>0</v>
      </c>
      <c r="G43" s="753"/>
      <c r="H43" s="752"/>
      <c r="I43" s="752"/>
      <c r="J43" s="752"/>
      <c r="K43" s="752"/>
      <c r="L43" s="751"/>
      <c r="M43" s="819"/>
      <c r="N43" s="750"/>
    </row>
    <row r="44" spans="1:15" ht="37.200000000000003" customHeight="1" thickBot="1" x14ac:dyDescent="0.3">
      <c r="A44" s="807"/>
      <c r="B44" s="749"/>
      <c r="C44" s="748" t="str">
        <f>IF(B44="","",VLOOKUP(B44,'[1]6.8_Pakalpojumu_saraksts'!A:B,2,0))</f>
        <v/>
      </c>
      <c r="D44" s="747" t="str">
        <f>IF(C44="","",VLOOKUP(C44,'[1]6.8_Pakalpojumu_saraksts'!B:D,3,0))</f>
        <v/>
      </c>
      <c r="E44" s="746"/>
      <c r="F44" s="745">
        <f t="shared" si="0"/>
        <v>0</v>
      </c>
      <c r="G44" s="744"/>
      <c r="H44" s="743"/>
      <c r="I44" s="743"/>
      <c r="J44" s="743"/>
      <c r="K44" s="743"/>
      <c r="L44" s="742"/>
      <c r="M44" s="820"/>
      <c r="N44" s="741"/>
    </row>
    <row r="45" spans="1:15" ht="14.4" customHeight="1" x14ac:dyDescent="0.25">
      <c r="G45" s="55"/>
      <c r="H45" s="55"/>
      <c r="I45" s="55"/>
      <c r="J45" s="55"/>
      <c r="K45" s="55"/>
      <c r="L45" s="55"/>
      <c r="N45" s="212"/>
    </row>
    <row r="46" spans="1:15" ht="14.4" customHeight="1" x14ac:dyDescent="0.25">
      <c r="G46" s="55"/>
      <c r="H46" s="55"/>
      <c r="I46" s="55"/>
      <c r="J46" s="55"/>
      <c r="K46" s="55"/>
      <c r="L46" s="55"/>
      <c r="N46" s="212"/>
    </row>
    <row r="47" spans="1:15" ht="29.4" customHeight="1" x14ac:dyDescent="0.25">
      <c r="A47" s="804" t="str">
        <f>'[1]6.2_Eksperti'!B15</f>
        <v>Sociālais darbinieks</v>
      </c>
      <c r="B47" s="804"/>
      <c r="C47" s="217" t="str">
        <f>'[1]6.2_Eksperti'!B16</f>
        <v>AAAAAAAA UUUUUUUUU</v>
      </c>
      <c r="D47" s="217"/>
      <c r="E47" s="31" t="s">
        <v>277</v>
      </c>
      <c r="G47" s="57"/>
      <c r="H47" s="57"/>
      <c r="K47" s="57"/>
      <c r="L47" s="218" t="str">
        <f>IF('[1]6.2_Eksperti'!B19="","",'[1]6.2_Eksperti'!B19)</f>
        <v/>
      </c>
      <c r="M47" s="217" t="str">
        <f>IF('[1]6.2_Eksperti'!B20="","",'[1]6.2_Eksperti'!B20)</f>
        <v/>
      </c>
      <c r="N47" s="31" t="str">
        <f>IF(M47="","","____________")</f>
        <v/>
      </c>
    </row>
    <row r="48" spans="1:15" ht="29.4" customHeight="1" x14ac:dyDescent="0.25">
      <c r="A48" s="739"/>
      <c r="B48" s="739"/>
      <c r="C48" s="213"/>
      <c r="D48" s="213"/>
      <c r="E48" s="214" t="s">
        <v>14</v>
      </c>
      <c r="F48" s="214"/>
      <c r="H48" s="215"/>
      <c r="I48" s="215"/>
      <c r="J48" s="215"/>
      <c r="K48" s="215"/>
      <c r="L48" s="215"/>
      <c r="N48" s="214" t="str">
        <f>IF(M47="","","paraksts")</f>
        <v/>
      </c>
    </row>
    <row r="49" spans="1:14" ht="29.4" customHeight="1" x14ac:dyDescent="0.25">
      <c r="A49" s="804" t="s">
        <v>389</v>
      </c>
      <c r="B49" s="804"/>
      <c r="C49" s="213" t="str">
        <f>'[1]6.2_Eksperti'!C16</f>
        <v>AAAAAAAA UUUUUUUUU</v>
      </c>
      <c r="D49" s="213"/>
      <c r="E49" s="31" t="s">
        <v>277</v>
      </c>
      <c r="G49" s="57"/>
      <c r="H49" s="57"/>
      <c r="I49" s="57"/>
      <c r="J49" s="57"/>
      <c r="K49" s="57"/>
      <c r="L49" s="218" t="str">
        <f>IF('[1]6.2_Eksperti'!C19="","",'[1]6.2_Eksperti'!C19)</f>
        <v/>
      </c>
      <c r="M49" s="217" t="str">
        <f>IF('[1]6.2_Eksperti'!C20="","",'[1]6.2_Eksperti'!C20)</f>
        <v/>
      </c>
      <c r="N49" s="31" t="str">
        <f>IF(M49="","","____________")</f>
        <v/>
      </c>
    </row>
    <row r="50" spans="1:14" ht="29.4" customHeight="1" x14ac:dyDescent="0.25">
      <c r="A50" s="739"/>
      <c r="B50" s="739"/>
      <c r="C50" s="213"/>
      <c r="D50" s="213"/>
      <c r="E50" s="214" t="s">
        <v>14</v>
      </c>
      <c r="F50" s="214"/>
      <c r="H50" s="215"/>
      <c r="I50" s="215"/>
      <c r="J50" s="215"/>
      <c r="K50" s="215"/>
      <c r="L50" s="215"/>
      <c r="N50" s="214" t="str">
        <f>IF(M49="","","paraksts")</f>
        <v/>
      </c>
    </row>
    <row r="51" spans="1:14" ht="29.4" customHeight="1" x14ac:dyDescent="0.25">
      <c r="A51" s="804"/>
      <c r="B51" s="804"/>
      <c r="C51" s="213"/>
      <c r="D51" s="213"/>
      <c r="G51" s="57"/>
      <c r="H51" s="57"/>
      <c r="I51" s="57"/>
      <c r="J51" s="57"/>
      <c r="K51" s="57"/>
      <c r="L51" s="218"/>
      <c r="M51" s="217"/>
    </row>
    <row r="52" spans="1:14" ht="29.4" customHeight="1" x14ac:dyDescent="0.3">
      <c r="A52" s="740" t="s">
        <v>563</v>
      </c>
      <c r="B52" s="739"/>
      <c r="C52" s="38"/>
      <c r="D52" s="38"/>
      <c r="E52" s="214"/>
      <c r="F52" s="214"/>
      <c r="H52" s="215"/>
      <c r="I52" s="215"/>
      <c r="J52" s="215"/>
      <c r="K52" s="215"/>
      <c r="L52" s="215"/>
      <c r="N52" s="214"/>
    </row>
    <row r="53" spans="1:14" x14ac:dyDescent="0.25">
      <c r="G53" s="55"/>
      <c r="H53" s="55"/>
      <c r="I53" s="55"/>
      <c r="J53" s="55"/>
      <c r="K53" s="55"/>
      <c r="L53" s="55"/>
      <c r="N53" s="212"/>
    </row>
    <row r="54" spans="1:14" ht="18" x14ac:dyDescent="0.35">
      <c r="G54" s="55"/>
      <c r="H54" s="55"/>
      <c r="I54" s="55"/>
      <c r="J54" s="55"/>
      <c r="K54" s="55"/>
      <c r="L54" s="55"/>
      <c r="M54" s="216"/>
      <c r="N54" s="210"/>
    </row>
    <row r="55" spans="1:14" x14ac:dyDescent="0.25">
      <c r="G55" s="55"/>
      <c r="H55" s="55"/>
      <c r="I55" s="55"/>
      <c r="J55" s="55"/>
      <c r="K55" s="55"/>
      <c r="L55" s="55"/>
      <c r="N55" s="212"/>
    </row>
    <row r="56" spans="1:14" x14ac:dyDescent="0.25">
      <c r="N56" s="212"/>
    </row>
    <row r="57" spans="1:14" x14ac:dyDescent="0.25">
      <c r="N57" s="212"/>
    </row>
    <row r="58" spans="1:14" x14ac:dyDescent="0.25">
      <c r="G58" s="55"/>
      <c r="H58" s="55"/>
      <c r="I58" s="55"/>
      <c r="J58" s="55"/>
      <c r="K58" s="55"/>
      <c r="L58" s="55"/>
      <c r="N58" s="212"/>
    </row>
    <row r="59" spans="1:14" x14ac:dyDescent="0.25">
      <c r="G59" s="55"/>
      <c r="H59" s="55"/>
      <c r="I59" s="55"/>
      <c r="J59" s="55"/>
      <c r="K59" s="55"/>
      <c r="L59" s="55"/>
      <c r="N59" s="212"/>
    </row>
    <row r="60" spans="1:14" x14ac:dyDescent="0.25">
      <c r="G60" s="55"/>
      <c r="H60" s="55"/>
      <c r="I60" s="55"/>
      <c r="J60" s="55"/>
      <c r="K60" s="55"/>
      <c r="L60" s="55"/>
      <c r="N60" s="212"/>
    </row>
    <row r="61" spans="1:14" x14ac:dyDescent="0.25">
      <c r="G61" s="55"/>
      <c r="H61" s="55"/>
      <c r="I61" s="55"/>
      <c r="J61" s="55"/>
      <c r="K61" s="55"/>
      <c r="L61" s="55"/>
      <c r="N61" s="212"/>
    </row>
    <row r="62" spans="1:14" x14ac:dyDescent="0.25">
      <c r="G62" s="55"/>
      <c r="H62" s="55"/>
      <c r="I62" s="55"/>
      <c r="J62" s="55"/>
      <c r="K62" s="55"/>
      <c r="L62" s="55"/>
      <c r="N62" s="212"/>
    </row>
    <row r="63" spans="1:14" x14ac:dyDescent="0.25">
      <c r="N63" s="212"/>
    </row>
    <row r="64" spans="1:14" x14ac:dyDescent="0.25">
      <c r="N64" s="212"/>
    </row>
    <row r="65" spans="14:14" x14ac:dyDescent="0.25">
      <c r="N65" s="212"/>
    </row>
    <row r="66" spans="14:14" x14ac:dyDescent="0.25">
      <c r="N66" s="212"/>
    </row>
  </sheetData>
  <mergeCells count="26">
    <mergeCell ref="C24:N24"/>
    <mergeCell ref="A23:A25"/>
    <mergeCell ref="B10:J10"/>
    <mergeCell ref="A27:E27"/>
    <mergeCell ref="A47:B47"/>
    <mergeCell ref="B14:N14"/>
    <mergeCell ref="C15:N15"/>
    <mergeCell ref="C19:N19"/>
    <mergeCell ref="C20:N20"/>
    <mergeCell ref="C21:N21"/>
    <mergeCell ref="C9:H9"/>
    <mergeCell ref="F27:L27"/>
    <mergeCell ref="A49:B49"/>
    <mergeCell ref="A51:B51"/>
    <mergeCell ref="A35:A39"/>
    <mergeCell ref="A40:A44"/>
    <mergeCell ref="A26:L26"/>
    <mergeCell ref="B22:N22"/>
    <mergeCell ref="C23:N23"/>
    <mergeCell ref="M27:N27"/>
    <mergeCell ref="M30:M44"/>
    <mergeCell ref="C25:N25"/>
    <mergeCell ref="A15:A17"/>
    <mergeCell ref="A30:A34"/>
    <mergeCell ref="B18:N18"/>
    <mergeCell ref="A19:A21"/>
  </mergeCells>
  <conditionalFormatting sqref="N30:N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662BA"/>
    <outlinePr summaryRight="0"/>
    <pageSetUpPr fitToPage="1"/>
  </sheetPr>
  <dimension ref="A1:AI159"/>
  <sheetViews>
    <sheetView zoomScale="41" zoomScaleNormal="41" zoomScalePageLayoutView="40" workbookViewId="0">
      <selection activeCell="N14" sqref="N14"/>
    </sheetView>
  </sheetViews>
  <sheetFormatPr defaultRowHeight="18" outlineLevelCol="1" x14ac:dyDescent="0.35"/>
  <cols>
    <col min="1" max="1" width="16.33203125" customWidth="1"/>
    <col min="2" max="2" width="8.77734375" customWidth="1"/>
    <col min="3" max="3" width="39.33203125" customWidth="1"/>
    <col min="4" max="5" width="11" customWidth="1"/>
    <col min="6" max="6" width="11.6640625" customWidth="1"/>
    <col min="7" max="7" width="15.109375" customWidth="1"/>
    <col min="8" max="8" width="10.33203125" customWidth="1"/>
    <col min="9" max="9" width="8.33203125" customWidth="1"/>
    <col min="10" max="10" width="10.21875" customWidth="1"/>
    <col min="11" max="11" width="11.88671875" customWidth="1"/>
    <col min="12" max="12" width="10.88671875" customWidth="1"/>
    <col min="13" max="13" width="10.77734375" style="7" customWidth="1"/>
    <col min="14" max="14" width="13.33203125" customWidth="1"/>
    <col min="15" max="15" width="14" customWidth="1"/>
    <col min="16" max="16" width="12.88671875" customWidth="1"/>
    <col min="17" max="19" width="14.88671875" customWidth="1"/>
    <col min="20" max="20" width="12.77734375" customWidth="1"/>
    <col min="21" max="21" width="13.77734375" customWidth="1"/>
    <col min="22" max="22" width="14.21875" style="189" customWidth="1"/>
    <col min="23" max="28" width="8.77734375" style="8" customWidth="1" outlineLevel="1"/>
    <col min="29" max="29" width="15.33203125" style="8" customWidth="1"/>
    <col min="30" max="30" width="18" style="8" customWidth="1"/>
    <col min="31" max="31" width="17" style="8" customWidth="1"/>
    <col min="32" max="32" width="17.6640625" style="8" customWidth="1"/>
    <col min="33" max="33" width="14.6640625" style="8" customWidth="1"/>
    <col min="34" max="34" width="18.6640625" style="8" customWidth="1"/>
    <col min="35" max="35" width="8.88671875" style="8"/>
  </cols>
  <sheetData>
    <row r="1" spans="1:35" ht="48.75" customHeight="1" x14ac:dyDescent="0.35">
      <c r="AD1" s="828" t="s">
        <v>538</v>
      </c>
      <c r="AE1" s="829"/>
      <c r="AF1" s="829"/>
      <c r="AG1" s="829"/>
      <c r="AH1" s="829"/>
    </row>
    <row r="2" spans="1:35" x14ac:dyDescent="0.35">
      <c r="L2" s="7"/>
      <c r="M2"/>
      <c r="U2" s="189"/>
      <c r="V2" s="8"/>
      <c r="AF2" s="194"/>
      <c r="AH2" s="717" t="s">
        <v>474</v>
      </c>
      <c r="AI2"/>
    </row>
    <row r="3" spans="1:35" x14ac:dyDescent="0.35">
      <c r="L3" s="7"/>
      <c r="M3"/>
      <c r="U3" s="189"/>
      <c r="V3" s="8"/>
      <c r="AF3" s="194"/>
      <c r="AH3" s="194" t="s">
        <v>472</v>
      </c>
      <c r="AI3"/>
    </row>
    <row r="4" spans="1:35" x14ac:dyDescent="0.35">
      <c r="L4" s="7"/>
      <c r="M4"/>
      <c r="U4" s="189"/>
      <c r="V4" s="8"/>
      <c r="AI4"/>
    </row>
    <row r="5" spans="1:35" x14ac:dyDescent="0.35">
      <c r="L5" s="7"/>
      <c r="M5"/>
      <c r="U5" s="189"/>
      <c r="V5" s="8"/>
      <c r="AI5"/>
    </row>
    <row r="6" spans="1:35" ht="84" customHeight="1" x14ac:dyDescent="0.35">
      <c r="C6" s="219"/>
      <c r="D6" s="219"/>
      <c r="E6" s="219"/>
      <c r="F6" s="219"/>
      <c r="G6" s="219"/>
      <c r="H6" s="219"/>
      <c r="I6" s="219"/>
      <c r="J6" s="219"/>
      <c r="K6" s="518" t="s">
        <v>298</v>
      </c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38"/>
      <c r="X6" s="38"/>
      <c r="Y6" s="38"/>
      <c r="Z6" s="38"/>
      <c r="AA6" s="38"/>
      <c r="AB6" s="522"/>
      <c r="AC6" s="38"/>
      <c r="AD6" s="38"/>
      <c r="AE6" s="522"/>
      <c r="AG6" s="522"/>
      <c r="AI6"/>
    </row>
    <row r="7" spans="1:35" ht="16.5" customHeight="1" x14ac:dyDescent="0.35">
      <c r="C7" s="219"/>
      <c r="D7" s="219"/>
      <c r="E7" s="219"/>
      <c r="F7" s="219"/>
      <c r="G7" s="219"/>
      <c r="H7" s="219"/>
      <c r="I7" s="219"/>
      <c r="J7" s="219"/>
      <c r="K7" s="518" t="s">
        <v>470</v>
      </c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38"/>
      <c r="X7" s="38"/>
      <c r="Y7" s="38"/>
      <c r="Z7" s="38"/>
      <c r="AA7" s="38"/>
      <c r="AB7" s="522"/>
      <c r="AC7" s="38"/>
      <c r="AD7" s="38"/>
      <c r="AE7" s="522"/>
      <c r="AF7" s="522"/>
      <c r="AI7"/>
    </row>
    <row r="8" spans="1:35" ht="15.6" customHeight="1" thickBot="1" x14ac:dyDescent="0.4">
      <c r="C8" s="219"/>
      <c r="D8" s="219"/>
      <c r="E8" s="219"/>
      <c r="F8" s="219"/>
      <c r="G8" s="219"/>
      <c r="H8" s="219"/>
      <c r="I8" s="219"/>
      <c r="J8" s="219"/>
      <c r="L8" s="219"/>
      <c r="M8" s="219"/>
      <c r="N8" s="219"/>
      <c r="U8" s="189"/>
      <c r="V8" s="8"/>
      <c r="AF8" s="522"/>
      <c r="AI8"/>
    </row>
    <row r="9" spans="1:35" ht="17.399999999999999" customHeight="1" thickBot="1" x14ac:dyDescent="0.4">
      <c r="A9" s="31"/>
      <c r="B9" s="31"/>
      <c r="C9" s="219"/>
      <c r="D9" s="219"/>
      <c r="E9" s="219"/>
      <c r="F9" s="219"/>
      <c r="G9" s="219"/>
      <c r="H9" s="219"/>
      <c r="I9" s="219"/>
      <c r="J9" s="219"/>
      <c r="K9" s="31"/>
      <c r="L9" s="219"/>
      <c r="M9" s="219"/>
      <c r="N9" s="219"/>
      <c r="O9" s="31"/>
      <c r="Q9" s="31"/>
      <c r="R9" s="31"/>
      <c r="S9" s="31"/>
      <c r="T9" s="522" t="s">
        <v>408</v>
      </c>
      <c r="U9" s="539" t="e">
        <f>AC36</f>
        <v>#N/A</v>
      </c>
      <c r="V9" s="297" t="s">
        <v>89</v>
      </c>
      <c r="W9" s="292"/>
      <c r="X9" s="292"/>
      <c r="Y9" s="292"/>
      <c r="Z9" s="292"/>
      <c r="AA9" s="292"/>
      <c r="AB9" s="522"/>
      <c r="AC9" s="292"/>
      <c r="AD9" s="292"/>
      <c r="AE9" s="522"/>
      <c r="AF9" s="522"/>
      <c r="AG9" s="292"/>
      <c r="AH9" s="292"/>
      <c r="AI9"/>
    </row>
    <row r="10" spans="1:35" ht="24" customHeight="1" thickBot="1" x14ac:dyDescent="0.4">
      <c r="A10" s="31"/>
      <c r="B10" s="31"/>
      <c r="C10" s="219"/>
      <c r="D10" s="219"/>
      <c r="E10" s="219"/>
      <c r="F10" s="219"/>
      <c r="G10" s="219"/>
      <c r="H10" s="219"/>
      <c r="I10" s="219"/>
      <c r="J10" s="219"/>
      <c r="K10" s="31"/>
      <c r="L10" s="219"/>
      <c r="M10" s="219"/>
      <c r="N10" s="219"/>
      <c r="O10" s="31"/>
      <c r="P10" s="31"/>
      <c r="Q10" s="31"/>
      <c r="R10" s="31"/>
      <c r="S10" s="31"/>
      <c r="T10" s="522" t="s">
        <v>444</v>
      </c>
      <c r="U10" s="296" t="e">
        <f>IF(N36&lt;=(M11*M12*M13),N36,M11*M12*M13)</f>
        <v>#N/A</v>
      </c>
      <c r="V10" s="297" t="s">
        <v>89</v>
      </c>
      <c r="W10" s="495"/>
      <c r="X10" s="292"/>
      <c r="Y10" s="292"/>
      <c r="Z10" s="292"/>
      <c r="AA10" s="292"/>
      <c r="AB10" s="522"/>
      <c r="AC10" s="292"/>
      <c r="AD10" s="292"/>
      <c r="AE10" s="522"/>
      <c r="AF10" s="522"/>
      <c r="AG10" s="292"/>
      <c r="AH10" s="292"/>
      <c r="AI10"/>
    </row>
    <row r="11" spans="1:35" ht="21.6" thickBot="1" x14ac:dyDescent="0.4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293" t="s">
        <v>293</v>
      </c>
      <c r="M11" s="294"/>
      <c r="N11" s="31"/>
      <c r="O11" s="430"/>
      <c r="P11" s="295"/>
      <c r="Q11" s="429"/>
      <c r="R11" s="429"/>
      <c r="S11" s="429"/>
      <c r="T11" s="295" t="s">
        <v>536</v>
      </c>
      <c r="U11" s="432">
        <f>O36</f>
        <v>0</v>
      </c>
      <c r="V11" s="297" t="s">
        <v>89</v>
      </c>
      <c r="W11" s="292"/>
      <c r="X11" s="292"/>
      <c r="Y11" s="292"/>
      <c r="Z11" s="217"/>
      <c r="AA11" s="292"/>
      <c r="AB11" s="522"/>
      <c r="AC11" s="292"/>
      <c r="AD11" s="292"/>
      <c r="AE11" s="522"/>
      <c r="AF11" s="522"/>
      <c r="AG11" s="522"/>
      <c r="AH11" s="292"/>
    </row>
    <row r="12" spans="1:35" ht="21.6" thickBot="1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293" t="s">
        <v>447</v>
      </c>
      <c r="M12" s="294"/>
      <c r="N12" s="31"/>
      <c r="P12" s="295"/>
      <c r="Q12" s="31"/>
      <c r="R12" s="31"/>
      <c r="S12" s="31"/>
      <c r="T12" s="295" t="s">
        <v>535</v>
      </c>
      <c r="U12" s="494">
        <f>P36</f>
        <v>0</v>
      </c>
      <c r="V12" s="297" t="s">
        <v>89</v>
      </c>
      <c r="W12" s="292"/>
      <c r="X12" s="292"/>
      <c r="Y12" s="292"/>
      <c r="Z12" s="217"/>
      <c r="AA12" s="292"/>
      <c r="AB12" s="522"/>
      <c r="AC12" s="292"/>
      <c r="AD12" s="292"/>
      <c r="AE12" s="522"/>
      <c r="AF12" s="522"/>
      <c r="AG12" s="522"/>
      <c r="AH12" s="292"/>
    </row>
    <row r="13" spans="1:35" ht="23.4" thickBot="1" x14ac:dyDescent="0.45">
      <c r="A13" s="299" t="s">
        <v>290</v>
      </c>
      <c r="B13" s="300" t="str">
        <f>'6.1_Personas dati'!C23</f>
        <v>VVVVVV</v>
      </c>
      <c r="C13" s="31"/>
      <c r="D13" s="301" t="str">
        <f>'6.1_Personas dati'!C24</f>
        <v>UUUUUUUUUU</v>
      </c>
      <c r="E13" s="31"/>
      <c r="F13" s="210" t="s">
        <v>11</v>
      </c>
      <c r="G13" s="830" t="str">
        <f>'6.1_Personas dati'!C25</f>
        <v>IB_AV_555</v>
      </c>
      <c r="H13" s="830"/>
      <c r="I13" s="31"/>
      <c r="J13" s="31"/>
      <c r="K13" s="31"/>
      <c r="L13" s="293" t="s">
        <v>106</v>
      </c>
      <c r="M13" s="302"/>
      <c r="N13" s="31"/>
      <c r="P13" s="295"/>
      <c r="Q13" s="31"/>
      <c r="R13" s="31"/>
      <c r="S13" s="31"/>
      <c r="T13" s="295" t="s">
        <v>104</v>
      </c>
      <c r="U13" s="298">
        <f>T36</f>
        <v>0</v>
      </c>
      <c r="V13" s="297" t="s">
        <v>89</v>
      </c>
      <c r="W13" s="31"/>
      <c r="X13" s="31"/>
      <c r="Y13" s="31"/>
      <c r="Z13" s="217"/>
      <c r="AA13" s="292"/>
      <c r="AB13" s="522"/>
      <c r="AC13" s="292"/>
      <c r="AD13" s="292"/>
      <c r="AE13" s="522"/>
      <c r="AF13" s="522"/>
      <c r="AG13" s="522"/>
      <c r="AH13" s="31"/>
      <c r="AI13"/>
    </row>
    <row r="14" spans="1:35" ht="20.399999999999999" customHeight="1" thickBot="1" x14ac:dyDescent="0.4">
      <c r="A14" s="732" t="s">
        <v>531</v>
      </c>
      <c r="B14" s="92"/>
      <c r="C14" s="31"/>
      <c r="D14" s="31"/>
      <c r="E14" s="31"/>
      <c r="F14" s="210" t="s">
        <v>11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522"/>
      <c r="AD14" s="522"/>
      <c r="AE14" s="31"/>
      <c r="AF14" s="522"/>
      <c r="AG14" s="522"/>
      <c r="AH14" s="31"/>
      <c r="AI14"/>
    </row>
    <row r="15" spans="1:35" ht="20.399999999999999" customHeight="1" thickBot="1" x14ac:dyDescent="0.4">
      <c r="A15" s="732" t="s">
        <v>532</v>
      </c>
      <c r="B15" s="92"/>
      <c r="C15" s="31"/>
      <c r="D15" s="31"/>
      <c r="E15" s="31"/>
      <c r="F15" s="210" t="s">
        <v>11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95" t="s">
        <v>288</v>
      </c>
      <c r="U15" s="550" t="e">
        <f>S36</f>
        <v>#N/A</v>
      </c>
      <c r="V15" s="297" t="s">
        <v>89</v>
      </c>
      <c r="W15" s="31"/>
      <c r="X15" s="59"/>
      <c r="Y15" s="31"/>
      <c r="Z15" s="31"/>
      <c r="AA15" s="31"/>
      <c r="AB15" s="31"/>
      <c r="AC15" s="522"/>
      <c r="AD15" s="522"/>
      <c r="AE15" s="31"/>
      <c r="AF15" s="522"/>
      <c r="AG15" s="522"/>
      <c r="AH15" s="31"/>
      <c r="AI15"/>
    </row>
    <row r="16" spans="1:35" ht="14.4" customHeight="1" thickBot="1" x14ac:dyDescent="0.35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1"/>
      <c r="L16" s="305"/>
      <c r="M16" s="31"/>
      <c r="N16" s="31"/>
      <c r="O16" s="31"/>
      <c r="P16" s="31"/>
      <c r="Q16" s="31"/>
      <c r="R16" s="31"/>
      <c r="S16" s="31"/>
      <c r="T16" s="31"/>
      <c r="U16" s="303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/>
    </row>
    <row r="17" spans="1:35" s="45" customFormat="1" ht="24" customHeight="1" thickBot="1" x14ac:dyDescent="0.35">
      <c r="A17" s="839" t="s">
        <v>313</v>
      </c>
      <c r="B17" s="840"/>
      <c r="C17" s="840"/>
      <c r="D17" s="840"/>
      <c r="E17" s="840"/>
      <c r="F17" s="841"/>
      <c r="G17" s="523" t="s">
        <v>314</v>
      </c>
      <c r="H17" s="524"/>
      <c r="I17" s="524"/>
      <c r="J17" s="524"/>
      <c r="K17" s="525"/>
      <c r="L17" s="519" t="s">
        <v>320</v>
      </c>
      <c r="M17" s="520"/>
      <c r="N17" s="521"/>
      <c r="O17" s="851" t="s">
        <v>321</v>
      </c>
      <c r="P17" s="852"/>
      <c r="Q17" s="852"/>
      <c r="R17" s="852"/>
      <c r="S17" s="852"/>
      <c r="T17" s="852"/>
      <c r="U17" s="853"/>
      <c r="V17" s="666" t="s">
        <v>322</v>
      </c>
      <c r="W17" s="667"/>
      <c r="X17" s="667"/>
      <c r="Y17" s="667"/>
      <c r="Z17" s="667"/>
      <c r="AA17" s="667"/>
      <c r="AB17" s="667"/>
      <c r="AC17" s="667"/>
      <c r="AD17" s="667"/>
      <c r="AE17" s="667"/>
      <c r="AF17" s="667"/>
      <c r="AG17" s="668"/>
      <c r="AH17" s="857" t="s">
        <v>462</v>
      </c>
      <c r="AI17" s="44"/>
    </row>
    <row r="18" spans="1:35" ht="79.2" customHeight="1" thickBot="1" x14ac:dyDescent="0.35">
      <c r="A18" s="834" t="s">
        <v>323</v>
      </c>
      <c r="B18" s="835"/>
      <c r="C18" s="835"/>
      <c r="D18" s="835"/>
      <c r="E18" s="835"/>
      <c r="F18" s="836"/>
      <c r="G18" s="860" t="s">
        <v>324</v>
      </c>
      <c r="H18" s="861"/>
      <c r="I18" s="861"/>
      <c r="J18" s="862"/>
      <c r="K18" s="863" t="s">
        <v>334</v>
      </c>
      <c r="L18" s="848" t="s">
        <v>325</v>
      </c>
      <c r="M18" s="849"/>
      <c r="N18" s="850"/>
      <c r="O18" s="854" t="s">
        <v>525</v>
      </c>
      <c r="P18" s="855"/>
      <c r="Q18" s="855"/>
      <c r="R18" s="855"/>
      <c r="S18" s="855"/>
      <c r="T18" s="855"/>
      <c r="U18" s="856"/>
      <c r="V18" s="865" t="s">
        <v>405</v>
      </c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7"/>
      <c r="AH18" s="858"/>
    </row>
    <row r="19" spans="1:35" s="5" customFormat="1" ht="153" customHeight="1" thickBot="1" x14ac:dyDescent="0.35">
      <c r="A19" s="306" t="s">
        <v>105</v>
      </c>
      <c r="B19" s="307" t="s">
        <v>315</v>
      </c>
      <c r="C19" s="308" t="s">
        <v>307</v>
      </c>
      <c r="D19" s="306" t="s">
        <v>326</v>
      </c>
      <c r="E19" s="308" t="s">
        <v>327</v>
      </c>
      <c r="F19" s="309" t="s">
        <v>495</v>
      </c>
      <c r="G19" s="306" t="s">
        <v>328</v>
      </c>
      <c r="H19" s="310" t="s">
        <v>466</v>
      </c>
      <c r="I19" s="310" t="s">
        <v>329</v>
      </c>
      <c r="J19" s="311" t="s">
        <v>330</v>
      </c>
      <c r="K19" s="864"/>
      <c r="L19" s="312" t="s">
        <v>332</v>
      </c>
      <c r="M19" s="313" t="s">
        <v>467</v>
      </c>
      <c r="N19" s="314" t="s">
        <v>333</v>
      </c>
      <c r="O19" s="410" t="s">
        <v>401</v>
      </c>
      <c r="P19" s="410" t="s">
        <v>402</v>
      </c>
      <c r="Q19" s="413" t="s">
        <v>404</v>
      </c>
      <c r="R19" s="410" t="s">
        <v>399</v>
      </c>
      <c r="S19" s="413" t="s">
        <v>398</v>
      </c>
      <c r="T19" s="410" t="s">
        <v>335</v>
      </c>
      <c r="U19" s="410" t="s">
        <v>403</v>
      </c>
      <c r="V19" s="674" t="s">
        <v>463</v>
      </c>
      <c r="W19" s="636" t="s">
        <v>90</v>
      </c>
      <c r="X19" s="669" t="s">
        <v>91</v>
      </c>
      <c r="Y19" s="669" t="s">
        <v>92</v>
      </c>
      <c r="Z19" s="669" t="s">
        <v>93</v>
      </c>
      <c r="AA19" s="669" t="s">
        <v>94</v>
      </c>
      <c r="AB19" s="628" t="s">
        <v>95</v>
      </c>
      <c r="AC19" s="670" t="s">
        <v>464</v>
      </c>
      <c r="AD19" s="670" t="s">
        <v>468</v>
      </c>
      <c r="AE19" s="671" t="s">
        <v>409</v>
      </c>
      <c r="AF19" s="670" t="s">
        <v>450</v>
      </c>
      <c r="AG19" s="556" t="s">
        <v>336</v>
      </c>
      <c r="AH19" s="859"/>
      <c r="AI19" s="34"/>
    </row>
    <row r="20" spans="1:35" s="5" customFormat="1" ht="34.950000000000003" customHeight="1" thickBot="1" x14ac:dyDescent="0.35">
      <c r="A20" s="281">
        <v>1</v>
      </c>
      <c r="B20" s="282">
        <v>2</v>
      </c>
      <c r="C20" s="282">
        <v>3</v>
      </c>
      <c r="D20" s="282">
        <v>4</v>
      </c>
      <c r="E20" s="486">
        <v>5</v>
      </c>
      <c r="F20" s="411">
        <v>6</v>
      </c>
      <c r="G20" s="551">
        <v>7</v>
      </c>
      <c r="H20" s="282">
        <v>8</v>
      </c>
      <c r="I20" s="282">
        <v>9</v>
      </c>
      <c r="J20" s="282">
        <v>10</v>
      </c>
      <c r="K20" s="282" t="s">
        <v>331</v>
      </c>
      <c r="L20" s="282">
        <v>12</v>
      </c>
      <c r="M20" s="282">
        <v>13</v>
      </c>
      <c r="N20" s="486" t="s">
        <v>410</v>
      </c>
      <c r="O20" s="411">
        <v>15</v>
      </c>
      <c r="P20" s="411">
        <v>16</v>
      </c>
      <c r="Q20" s="411">
        <v>17</v>
      </c>
      <c r="R20" s="411">
        <v>18</v>
      </c>
      <c r="S20" s="411" t="s">
        <v>448</v>
      </c>
      <c r="T20" s="411">
        <v>20</v>
      </c>
      <c r="U20" s="411" t="s">
        <v>400</v>
      </c>
      <c r="V20" s="281">
        <v>22</v>
      </c>
      <c r="W20" s="282">
        <v>23</v>
      </c>
      <c r="X20" s="282">
        <v>24</v>
      </c>
      <c r="Y20" s="282">
        <v>25</v>
      </c>
      <c r="Z20" s="282">
        <v>26</v>
      </c>
      <c r="AA20" s="282">
        <v>27</v>
      </c>
      <c r="AB20" s="282">
        <v>28</v>
      </c>
      <c r="AC20" s="282" t="s">
        <v>465</v>
      </c>
      <c r="AD20" s="282">
        <v>30</v>
      </c>
      <c r="AE20" s="282">
        <v>31</v>
      </c>
      <c r="AF20" s="282">
        <v>32</v>
      </c>
      <c r="AG20" s="283">
        <v>33</v>
      </c>
      <c r="AH20" s="672">
        <v>34</v>
      </c>
      <c r="AI20" s="34"/>
    </row>
    <row r="21" spans="1:35" s="2" customFormat="1" ht="35.4" customHeight="1" x14ac:dyDescent="0.3">
      <c r="A21" s="845" t="str">
        <f>'[2]1_pielikums'!A34</f>
        <v>Ģimenes atbalsta spēju stiprināšana</v>
      </c>
      <c r="B21" s="354" t="str">
        <f>IF('[2]1_pielikums'!B34="","",('[2]1_pielikums'!B34))</f>
        <v/>
      </c>
      <c r="C21" s="558">
        <f>'[2]1_pielikums'!C34</f>
        <v>0</v>
      </c>
      <c r="D21" s="355">
        <f>IF('6.11_Tehniskā'!$E$9=1,'6.11_Tehniskā'!$I27,IF('6.11_Tehniskā'!$E$9=2,'6.11_Tehniskā'!$H27,IF('6.11_Tehniskā'!$E$9=3,'6.11_Tehniskā'!$G27,IF('6.11_Tehniskā'!$E$9=4,'6.11_Tehniskā'!$F27,IF('6.11_Tehniskā'!$E$9=5,'6.11_Tehniskā'!$E27,0)))))</f>
        <v>0</v>
      </c>
      <c r="E21" s="356">
        <f>D21*'6.2_Eksperti'!$B$18*10</f>
        <v>0</v>
      </c>
      <c r="F21" s="357" t="e">
        <f t="shared" ref="F21:F35" si="0">E21/($E$36+$I$36)</f>
        <v>#N/A</v>
      </c>
      <c r="G21" s="559">
        <f>VALUE('[2]1_pielikums'!N34)</f>
        <v>0</v>
      </c>
      <c r="H21" s="560" t="e">
        <f>VLOOKUP('6.11_Tehniskā'!H9,'6.11_Tehniskā'!$A$37:$B$91,2,0)</f>
        <v>#N/A</v>
      </c>
      <c r="I21" s="360" t="e">
        <f>IF(G21="",0,IF(1&gt;=G21&gt;=9,H21*'6.2_Eksperti'!$E$18*10,0))</f>
        <v>#N/A</v>
      </c>
      <c r="J21" s="361" t="e">
        <f>I21/($E$36+$I$36)</f>
        <v>#N/A</v>
      </c>
      <c r="K21" s="555" t="e">
        <f>F21+J21</f>
        <v>#N/A</v>
      </c>
      <c r="L21" s="362" t="e">
        <f>IF(C21="",0,VLOOKUP(C21,'6.8_Pakalpojumu_saraksts'!B:E,4,0))</f>
        <v>#N/A</v>
      </c>
      <c r="M21" s="363">
        <f>'6.11_Tehniskā'!K9</f>
        <v>0</v>
      </c>
      <c r="N21" s="364" t="e">
        <f>L21*M21</f>
        <v>#N/A</v>
      </c>
      <c r="O21" s="665"/>
      <c r="P21" s="365"/>
      <c r="Q21" s="561" t="e">
        <f t="shared" ref="Q21:Q35" si="1">ROUND(K21*$U$10,2)</f>
        <v>#N/A</v>
      </c>
      <c r="R21" s="490"/>
      <c r="S21" s="490" t="e">
        <f t="shared" ref="S21:S35" si="2">Q21+R21</f>
        <v>#N/A</v>
      </c>
      <c r="T21" s="365"/>
      <c r="U21" s="365" t="e">
        <f>IF((O21+P21-N21)&gt;0,N21+R21+T21,O21+P21+Q21+R21+T21)</f>
        <v>#N/A</v>
      </c>
      <c r="V21" s="675">
        <f>SUM(W21:AB21)</f>
        <v>0</v>
      </c>
      <c r="W21" s="366"/>
      <c r="X21" s="366"/>
      <c r="Y21" s="366"/>
      <c r="Z21" s="366"/>
      <c r="AA21" s="366"/>
      <c r="AB21" s="366"/>
      <c r="AC21" s="369" t="e">
        <f t="shared" ref="AC21:AC35" si="3">L21*(M21+V21)</f>
        <v>#N/A</v>
      </c>
      <c r="AD21" s="363">
        <f t="shared" ref="AD21:AD35" si="4">M21+V21</f>
        <v>0</v>
      </c>
      <c r="AE21" s="370"/>
      <c r="AF21" s="562" t="e">
        <f t="shared" ref="AF21:AF35" si="5">IF((U21+AE21)&gt;=AC21,AC21-U21-AE21,U21+AE21)</f>
        <v>#N/A</v>
      </c>
      <c r="AG21" s="563" t="e">
        <f t="shared" ref="AG21:AG35" si="6">U21-AC21+AE21</f>
        <v>#N/A</v>
      </c>
      <c r="AH21" s="831" t="e">
        <f>SUM(AG21:AG35)</f>
        <v>#N/A</v>
      </c>
      <c r="AI21" s="6"/>
    </row>
    <row r="22" spans="1:35" s="3" customFormat="1" ht="35.4" customHeight="1" x14ac:dyDescent="0.3">
      <c r="A22" s="846"/>
      <c r="B22" s="276" t="str">
        <f>IF('[2]1_pielikums'!B35="","",('[2]1_pielikums'!B35))</f>
        <v/>
      </c>
      <c r="C22" s="319">
        <f>'[2]1_pielikums'!C35</f>
        <v>0</v>
      </c>
      <c r="D22" s="320">
        <f>IF('6.11_Tehniskā'!$E$9=1,'6.11_Tehniskā'!$I28,IF('6.11_Tehniskā'!$E$9=2,'6.11_Tehniskā'!$H28,IF('6.11_Tehniskā'!$E$9=3,'6.11_Tehniskā'!$G28,IF('6.11_Tehniskā'!$E$9=4,'6.11_Tehniskā'!$F28,IF('6.11_Tehniskā'!$E$9=5,'6.11_Tehniskā'!$E28,0)))))</f>
        <v>0</v>
      </c>
      <c r="E22" s="321">
        <f>D22*'6.2_Eksperti'!$B$18*10</f>
        <v>0</v>
      </c>
      <c r="F22" s="322" t="e">
        <f t="shared" si="0"/>
        <v>#N/A</v>
      </c>
      <c r="G22" s="323">
        <f>VALUE('[2]1_pielikums'!N35)</f>
        <v>0</v>
      </c>
      <c r="H22" s="324" t="e">
        <f>VLOOKUP('6.11_Tehniskā'!H10,'6.11_Tehniskā'!$A$37:$B$91,2,0)</f>
        <v>#N/A</v>
      </c>
      <c r="I22" s="67" t="e">
        <f>IF(G22="",0,IF(1&gt;=G22&gt;=9,H22*'6.2_Eksperti'!$E$18*10,0))</f>
        <v>#N/A</v>
      </c>
      <c r="J22" s="325" t="e">
        <f t="shared" ref="J22:J35" si="7">I22/($E$36+$I$36)</f>
        <v>#N/A</v>
      </c>
      <c r="K22" s="553" t="e">
        <f t="shared" ref="K22:K35" si="8">F22+J22</f>
        <v>#N/A</v>
      </c>
      <c r="L22" s="326" t="e">
        <f>IF(C22="",0,VLOOKUP(C22,'6.8_Pakalpojumu_saraksts'!B:E,4,0))</f>
        <v>#N/A</v>
      </c>
      <c r="M22" s="327">
        <f>'6.11_Tehniskā'!K10</f>
        <v>0</v>
      </c>
      <c r="N22" s="328" t="e">
        <f t="shared" ref="N22:N35" si="9">L22*M22</f>
        <v>#N/A</v>
      </c>
      <c r="O22" s="487"/>
      <c r="P22" s="374"/>
      <c r="Q22" s="526" t="e">
        <f t="shared" si="1"/>
        <v>#N/A</v>
      </c>
      <c r="R22" s="488"/>
      <c r="S22" s="488" t="e">
        <f t="shared" si="2"/>
        <v>#N/A</v>
      </c>
      <c r="T22" s="374"/>
      <c r="U22" s="412" t="e">
        <f t="shared" ref="U22:U35" si="10">IF((O22+P22-N22)&gt;0,N22+S22+T22,O22+P22+S22+T22)</f>
        <v>#N/A</v>
      </c>
      <c r="V22" s="676">
        <f t="shared" ref="V22:V26" si="11">SUM(W22:AB22)</f>
        <v>0</v>
      </c>
      <c r="W22" s="329"/>
      <c r="X22" s="330"/>
      <c r="Y22" s="330"/>
      <c r="Z22" s="330"/>
      <c r="AA22" s="330"/>
      <c r="AB22" s="331"/>
      <c r="AC22" s="316" t="e">
        <f t="shared" si="3"/>
        <v>#N/A</v>
      </c>
      <c r="AD22" s="327">
        <f t="shared" si="4"/>
        <v>0</v>
      </c>
      <c r="AE22" s="317"/>
      <c r="AF22" s="332" t="e">
        <f t="shared" si="5"/>
        <v>#N/A</v>
      </c>
      <c r="AG22" s="333" t="e">
        <f>U22-AC22+AE22</f>
        <v>#N/A</v>
      </c>
      <c r="AH22" s="832"/>
      <c r="AI22" s="9"/>
    </row>
    <row r="23" spans="1:35" s="1" customFormat="1" ht="35.4" customHeight="1" x14ac:dyDescent="0.3">
      <c r="A23" s="846"/>
      <c r="B23" s="276" t="str">
        <f>IF('[2]1_pielikums'!B36="","",('[2]1_pielikums'!B36))</f>
        <v/>
      </c>
      <c r="C23" s="319">
        <f>'[2]1_pielikums'!C36</f>
        <v>0</v>
      </c>
      <c r="D23" s="320">
        <f>IF('6.11_Tehniskā'!$E$9=1,'6.11_Tehniskā'!$I29,IF('6.11_Tehniskā'!$E$9=2,'6.11_Tehniskā'!$H29,IF('6.11_Tehniskā'!$E$9=3,'6.11_Tehniskā'!$G29,IF('6.11_Tehniskā'!$E$9=4,'6.11_Tehniskā'!$F29,IF('6.11_Tehniskā'!$E$9=5,'6.11_Tehniskā'!$E29,0)))))</f>
        <v>0</v>
      </c>
      <c r="E23" s="321">
        <f>D23*'6.2_Eksperti'!$B$18*10</f>
        <v>0</v>
      </c>
      <c r="F23" s="322" t="e">
        <f t="shared" si="0"/>
        <v>#N/A</v>
      </c>
      <c r="G23" s="323">
        <f>VALUE('[2]1_pielikums'!N36)</f>
        <v>0</v>
      </c>
      <c r="H23" s="324" t="e">
        <f>VLOOKUP('6.11_Tehniskā'!H11,'6.11_Tehniskā'!$A$37:$B$91,2,0)</f>
        <v>#N/A</v>
      </c>
      <c r="I23" s="67" t="e">
        <f>IF(G23="",0,IF(1&gt;=G23&gt;=9,H23*'6.2_Eksperti'!$E$18*10,0))</f>
        <v>#N/A</v>
      </c>
      <c r="J23" s="325" t="e">
        <f t="shared" si="7"/>
        <v>#N/A</v>
      </c>
      <c r="K23" s="553" t="e">
        <f t="shared" si="8"/>
        <v>#N/A</v>
      </c>
      <c r="L23" s="326" t="e">
        <f>IF(C23="",0,VLOOKUP(C23,'6.8_Pakalpojumu_saraksts'!B:E,4,0))</f>
        <v>#N/A</v>
      </c>
      <c r="M23" s="327">
        <f>'6.11_Tehniskā'!K11</f>
        <v>0</v>
      </c>
      <c r="N23" s="328" t="e">
        <f t="shared" si="9"/>
        <v>#N/A</v>
      </c>
      <c r="O23" s="487"/>
      <c r="P23" s="374"/>
      <c r="Q23" s="526" t="e">
        <f t="shared" si="1"/>
        <v>#N/A</v>
      </c>
      <c r="R23" s="488"/>
      <c r="S23" s="488" t="e">
        <f t="shared" si="2"/>
        <v>#N/A</v>
      </c>
      <c r="T23" s="374"/>
      <c r="U23" s="412" t="e">
        <f t="shared" si="10"/>
        <v>#N/A</v>
      </c>
      <c r="V23" s="676">
        <f t="shared" si="11"/>
        <v>0</v>
      </c>
      <c r="W23" s="329"/>
      <c r="X23" s="329"/>
      <c r="Y23" s="329"/>
      <c r="Z23" s="329"/>
      <c r="AA23" s="329"/>
      <c r="AB23" s="329"/>
      <c r="AC23" s="316" t="e">
        <f t="shared" si="3"/>
        <v>#N/A</v>
      </c>
      <c r="AD23" s="327">
        <f t="shared" si="4"/>
        <v>0</v>
      </c>
      <c r="AE23" s="317"/>
      <c r="AF23" s="332" t="e">
        <f t="shared" si="5"/>
        <v>#N/A</v>
      </c>
      <c r="AG23" s="333" t="e">
        <f t="shared" si="6"/>
        <v>#N/A</v>
      </c>
      <c r="AH23" s="832"/>
      <c r="AI23" s="10"/>
    </row>
    <row r="24" spans="1:35" s="1" customFormat="1" ht="35.4" customHeight="1" x14ac:dyDescent="0.3">
      <c r="A24" s="846"/>
      <c r="B24" s="276" t="str">
        <f>IF('[2]1_pielikums'!B37="","",('[2]1_pielikums'!B37))</f>
        <v/>
      </c>
      <c r="C24" s="319">
        <f>'[2]1_pielikums'!C37</f>
        <v>0</v>
      </c>
      <c r="D24" s="320">
        <f>IF('6.11_Tehniskā'!$E$9=1,'6.11_Tehniskā'!$I30,IF('6.11_Tehniskā'!$E$9=2,'6.11_Tehniskā'!$H30,IF('6.11_Tehniskā'!$E$9=3,'6.11_Tehniskā'!$G30,IF('6.11_Tehniskā'!$E$9=4,'6.11_Tehniskā'!$F30,IF('6.11_Tehniskā'!$E$9=5,'6.11_Tehniskā'!$E30,0)))))</f>
        <v>0</v>
      </c>
      <c r="E24" s="321">
        <f>D24*'6.2_Eksperti'!$B$18*10</f>
        <v>0</v>
      </c>
      <c r="F24" s="322" t="e">
        <f t="shared" si="0"/>
        <v>#N/A</v>
      </c>
      <c r="G24" s="323">
        <f>VALUE('[2]1_pielikums'!N37)</f>
        <v>0</v>
      </c>
      <c r="H24" s="324" t="e">
        <f>VLOOKUP('6.11_Tehniskā'!H12,'6.11_Tehniskā'!$A$37:$B$91,2,0)</f>
        <v>#N/A</v>
      </c>
      <c r="I24" s="67" t="e">
        <f>IF(G24="",0,IF(1&gt;=G24&gt;=9,H24*'6.2_Eksperti'!$E$18*10,0))</f>
        <v>#N/A</v>
      </c>
      <c r="J24" s="325" t="e">
        <f t="shared" si="7"/>
        <v>#N/A</v>
      </c>
      <c r="K24" s="553" t="e">
        <f t="shared" si="8"/>
        <v>#N/A</v>
      </c>
      <c r="L24" s="326" t="e">
        <f>IF(C24="",0,VLOOKUP(C24,'6.8_Pakalpojumu_saraksts'!B:E,4,0))</f>
        <v>#N/A</v>
      </c>
      <c r="M24" s="327">
        <f>'6.11_Tehniskā'!K12</f>
        <v>0</v>
      </c>
      <c r="N24" s="328" t="e">
        <f t="shared" si="9"/>
        <v>#N/A</v>
      </c>
      <c r="O24" s="487"/>
      <c r="P24" s="374"/>
      <c r="Q24" s="526" t="e">
        <f t="shared" si="1"/>
        <v>#N/A</v>
      </c>
      <c r="R24" s="488"/>
      <c r="S24" s="488" t="e">
        <f t="shared" si="2"/>
        <v>#N/A</v>
      </c>
      <c r="T24" s="374"/>
      <c r="U24" s="412" t="e">
        <f t="shared" si="10"/>
        <v>#N/A</v>
      </c>
      <c r="V24" s="676">
        <f t="shared" si="11"/>
        <v>0</v>
      </c>
      <c r="W24" s="334"/>
      <c r="X24" s="335"/>
      <c r="Y24" s="335"/>
      <c r="Z24" s="335"/>
      <c r="AA24" s="335"/>
      <c r="AB24" s="336"/>
      <c r="AC24" s="316" t="e">
        <f t="shared" si="3"/>
        <v>#N/A</v>
      </c>
      <c r="AD24" s="327">
        <f t="shared" si="4"/>
        <v>0</v>
      </c>
      <c r="AE24" s="317"/>
      <c r="AF24" s="332" t="e">
        <f t="shared" si="5"/>
        <v>#N/A</v>
      </c>
      <c r="AG24" s="333" t="e">
        <f t="shared" si="6"/>
        <v>#N/A</v>
      </c>
      <c r="AH24" s="832"/>
      <c r="AI24" s="10"/>
    </row>
    <row r="25" spans="1:35" ht="35.4" customHeight="1" thickBot="1" x14ac:dyDescent="0.35">
      <c r="A25" s="847"/>
      <c r="B25" s="337" t="str">
        <f>IF('[2]1_pielikums'!B38="","",('[2]1_pielikums'!B38))</f>
        <v/>
      </c>
      <c r="C25" s="338">
        <f>'[2]1_pielikums'!C38</f>
        <v>0</v>
      </c>
      <c r="D25" s="339">
        <f>IF('6.11_Tehniskā'!$E$9=1,'6.11_Tehniskā'!$I31,IF('6.11_Tehniskā'!$E$9=2,'6.11_Tehniskā'!$H31,IF('6.11_Tehniskā'!$E$9=3,'6.11_Tehniskā'!$G31,IF('6.11_Tehniskā'!$E$9=4,'6.11_Tehniskā'!$F31,IF('6.11_Tehniskā'!$E$9=5,'6.11_Tehniskā'!$E31,0)))))</f>
        <v>0</v>
      </c>
      <c r="E25" s="340">
        <f>D25*'6.2_Eksperti'!$B$18*10</f>
        <v>0</v>
      </c>
      <c r="F25" s="341" t="e">
        <f t="shared" si="0"/>
        <v>#N/A</v>
      </c>
      <c r="G25" s="342">
        <f>VALUE('[2]1_pielikums'!N38)</f>
        <v>0</v>
      </c>
      <c r="H25" s="343" t="e">
        <f>VLOOKUP('6.11_Tehniskā'!H13,'6.11_Tehniskā'!$A$37:$B$91,2,0)</f>
        <v>#N/A</v>
      </c>
      <c r="I25" s="344" t="e">
        <f>IF(G25="",0,IF(1&gt;=G25&gt;=9,H25*'6.2_Eksperti'!$E$18*10,0))</f>
        <v>#N/A</v>
      </c>
      <c r="J25" s="345" t="e">
        <f t="shared" si="7"/>
        <v>#N/A</v>
      </c>
      <c r="K25" s="554" t="e">
        <f t="shared" si="8"/>
        <v>#N/A</v>
      </c>
      <c r="L25" s="346" t="e">
        <f>IF(C25="",0,VLOOKUP(C25,'6.8_Pakalpojumu_saraksts'!B:E,4,0))</f>
        <v>#N/A</v>
      </c>
      <c r="M25" s="347">
        <f>'6.11_Tehniskā'!K13</f>
        <v>0</v>
      </c>
      <c r="N25" s="348" t="e">
        <f t="shared" si="9"/>
        <v>#N/A</v>
      </c>
      <c r="O25" s="564"/>
      <c r="P25" s="378"/>
      <c r="Q25" s="565" t="e">
        <f t="shared" si="1"/>
        <v>#N/A</v>
      </c>
      <c r="R25" s="489"/>
      <c r="S25" s="489" t="e">
        <f t="shared" si="2"/>
        <v>#N/A</v>
      </c>
      <c r="T25" s="378"/>
      <c r="U25" s="566" t="e">
        <f t="shared" si="10"/>
        <v>#N/A</v>
      </c>
      <c r="V25" s="677">
        <f t="shared" si="11"/>
        <v>0</v>
      </c>
      <c r="W25" s="349"/>
      <c r="X25" s="350"/>
      <c r="Y25" s="350"/>
      <c r="Z25" s="350"/>
      <c r="AA25" s="350"/>
      <c r="AB25" s="351"/>
      <c r="AC25" s="352" t="e">
        <f t="shared" si="3"/>
        <v>#N/A</v>
      </c>
      <c r="AD25" s="347">
        <f t="shared" si="4"/>
        <v>0</v>
      </c>
      <c r="AE25" s="353"/>
      <c r="AF25" s="567" t="e">
        <f t="shared" si="5"/>
        <v>#N/A</v>
      </c>
      <c r="AG25" s="568" t="e">
        <f t="shared" si="6"/>
        <v>#N/A</v>
      </c>
      <c r="AH25" s="832"/>
    </row>
    <row r="26" spans="1:35" ht="35.4" customHeight="1" x14ac:dyDescent="0.3">
      <c r="A26" s="845" t="str">
        <f>'[2]1_pielikums'!A39</f>
        <v>SBS pakalpojumi bērniem zaudētās funkcijas kompensēšanai</v>
      </c>
      <c r="B26" s="354" t="str">
        <f>IF('[2]1_pielikums'!B39="","",('[2]1_pielikums'!B39))</f>
        <v/>
      </c>
      <c r="C26" s="478">
        <f>'[2]1_pielikums'!C39</f>
        <v>0</v>
      </c>
      <c r="D26" s="355">
        <f>IF('6.11_Tehniskā'!$E$10=1,'6.11_Tehniskā'!$I27,IF('6.11_Tehniskā'!$E$10=2,'6.11_Tehniskā'!$H27,IF('6.11_Tehniskā'!$E$10=3,'6.11_Tehniskā'!$G27,IF('6.11_Tehniskā'!$E$10=4,'6.11_Tehniskā'!$F27,IF('6.11_Tehniskā'!$E$10=5,'6.11_Tehniskā'!$E27,0)))))</f>
        <v>0</v>
      </c>
      <c r="E26" s="356">
        <f>D26*'6.2_Eksperti'!$C$18*10</f>
        <v>0</v>
      </c>
      <c r="F26" s="357" t="e">
        <f t="shared" si="0"/>
        <v>#N/A</v>
      </c>
      <c r="G26" s="358">
        <f>VALUE('[2]1_pielikums'!N39)</f>
        <v>0</v>
      </c>
      <c r="H26" s="359" t="e">
        <f>VLOOKUP('6.11_Tehniskā'!H14,'6.11_Tehniskā'!$A$37:$B$91,2,0)</f>
        <v>#N/A</v>
      </c>
      <c r="I26" s="360" t="e">
        <f>IF(G26="",0,IF(1&gt;=G26&gt;=9,H26*'6.2_Eksperti'!$E$18*10,0))</f>
        <v>#N/A</v>
      </c>
      <c r="J26" s="361" t="e">
        <f t="shared" si="7"/>
        <v>#N/A</v>
      </c>
      <c r="K26" s="555" t="e">
        <f t="shared" si="8"/>
        <v>#N/A</v>
      </c>
      <c r="L26" s="362" t="e">
        <f>IF(C26="",0,VLOOKUP(C26,'6.8_Pakalpojumu_saraksts'!B:E,4,0))</f>
        <v>#N/A</v>
      </c>
      <c r="M26" s="363">
        <f>'6.11_Tehniskā'!K14</f>
        <v>0</v>
      </c>
      <c r="N26" s="364" t="e">
        <f t="shared" si="9"/>
        <v>#N/A</v>
      </c>
      <c r="O26" s="365"/>
      <c r="P26" s="365"/>
      <c r="Q26" s="561" t="e">
        <f t="shared" si="1"/>
        <v>#N/A</v>
      </c>
      <c r="R26" s="490"/>
      <c r="S26" s="491" t="e">
        <f t="shared" si="2"/>
        <v>#N/A</v>
      </c>
      <c r="T26" s="365"/>
      <c r="U26" s="365" t="e">
        <f t="shared" si="10"/>
        <v>#N/A</v>
      </c>
      <c r="V26" s="675">
        <f t="shared" si="11"/>
        <v>0</v>
      </c>
      <c r="W26" s="366"/>
      <c r="X26" s="367"/>
      <c r="Y26" s="367"/>
      <c r="Z26" s="367"/>
      <c r="AA26" s="367"/>
      <c r="AB26" s="368"/>
      <c r="AC26" s="369" t="e">
        <f t="shared" si="3"/>
        <v>#N/A</v>
      </c>
      <c r="AD26" s="363">
        <f t="shared" si="4"/>
        <v>0</v>
      </c>
      <c r="AE26" s="370"/>
      <c r="AF26" s="562" t="e">
        <f t="shared" si="5"/>
        <v>#N/A</v>
      </c>
      <c r="AG26" s="563" t="e">
        <f t="shared" si="6"/>
        <v>#N/A</v>
      </c>
      <c r="AH26" s="832"/>
    </row>
    <row r="27" spans="1:35" ht="35.4" customHeight="1" x14ac:dyDescent="0.3">
      <c r="A27" s="846"/>
      <c r="B27" s="276" t="str">
        <f>IF('[2]1_pielikums'!B40="","",('[2]1_pielikums'!B40))</f>
        <v/>
      </c>
      <c r="C27" s="371">
        <f>'[2]1_pielikums'!C40</f>
        <v>0</v>
      </c>
      <c r="D27" s="320">
        <f>IF('6.11_Tehniskā'!$E$10=1,'6.11_Tehniskā'!$I28,IF('6.11_Tehniskā'!$E$10=2,'6.11_Tehniskā'!$H28,IF('6.11_Tehniskā'!$E$10=3,'6.11_Tehniskā'!$G28,IF('6.11_Tehniskā'!$E$10=4,'6.11_Tehniskā'!$F28,IF('6.11_Tehniskā'!$E$10=5,'6.11_Tehniskā'!$E28,0)))))</f>
        <v>0</v>
      </c>
      <c r="E27" s="321">
        <f>D27*'6.2_Eksperti'!$C$18*10</f>
        <v>0</v>
      </c>
      <c r="F27" s="322" t="e">
        <f t="shared" si="0"/>
        <v>#N/A</v>
      </c>
      <c r="G27" s="372">
        <f>VALUE('[2]1_pielikums'!N40)</f>
        <v>0</v>
      </c>
      <c r="H27" s="373" t="e">
        <f>VLOOKUP('6.11_Tehniskā'!H15,'6.11_Tehniskā'!$A$37:$B$91,2,0)</f>
        <v>#N/A</v>
      </c>
      <c r="I27" s="67" t="e">
        <f>IF(G27="",0,IF(1&gt;=G27&gt;=9,H27*'6.2_Eksperti'!$E$18*10,0))</f>
        <v>#N/A</v>
      </c>
      <c r="J27" s="325" t="e">
        <f t="shared" si="7"/>
        <v>#N/A</v>
      </c>
      <c r="K27" s="553" t="e">
        <f t="shared" si="8"/>
        <v>#N/A</v>
      </c>
      <c r="L27" s="326" t="e">
        <f>IF(C27="",0,VLOOKUP(C27,'6.8_Pakalpojumu_saraksts'!B:E,4,0))</f>
        <v>#N/A</v>
      </c>
      <c r="M27" s="327">
        <f>'6.11_Tehniskā'!K15</f>
        <v>0</v>
      </c>
      <c r="N27" s="328" t="e">
        <f t="shared" si="9"/>
        <v>#N/A</v>
      </c>
      <c r="O27" s="374"/>
      <c r="P27" s="374"/>
      <c r="Q27" s="526" t="e">
        <f t="shared" si="1"/>
        <v>#N/A</v>
      </c>
      <c r="R27" s="488"/>
      <c r="S27" s="492" t="e">
        <f t="shared" si="2"/>
        <v>#N/A</v>
      </c>
      <c r="T27" s="374"/>
      <c r="U27" s="412" t="e">
        <f t="shared" si="10"/>
        <v>#N/A</v>
      </c>
      <c r="V27" s="676">
        <f t="shared" ref="V27:V35" si="12">SUM(W27:AB27)</f>
        <v>0</v>
      </c>
      <c r="W27" s="329"/>
      <c r="X27" s="330"/>
      <c r="Y27" s="330"/>
      <c r="Z27" s="330"/>
      <c r="AA27" s="330"/>
      <c r="AB27" s="331"/>
      <c r="AC27" s="316" t="e">
        <f t="shared" si="3"/>
        <v>#N/A</v>
      </c>
      <c r="AD27" s="327">
        <f t="shared" si="4"/>
        <v>0</v>
      </c>
      <c r="AE27" s="317"/>
      <c r="AF27" s="332" t="e">
        <f t="shared" si="5"/>
        <v>#N/A</v>
      </c>
      <c r="AG27" s="333" t="e">
        <f t="shared" si="6"/>
        <v>#N/A</v>
      </c>
      <c r="AH27" s="832"/>
    </row>
    <row r="28" spans="1:35" ht="35.4" customHeight="1" x14ac:dyDescent="0.3">
      <c r="A28" s="846"/>
      <c r="B28" s="276" t="str">
        <f>IF('[2]1_pielikums'!B41="","",('[2]1_pielikums'!B41))</f>
        <v/>
      </c>
      <c r="C28" s="371">
        <f>'[2]1_pielikums'!C41</f>
        <v>0</v>
      </c>
      <c r="D28" s="320">
        <f>IF('6.11_Tehniskā'!$E$10=1,'6.11_Tehniskā'!$I29,IF('6.11_Tehniskā'!$E$10=2,'6.11_Tehniskā'!$H29,IF('6.11_Tehniskā'!$E$10=3,'6.11_Tehniskā'!$G29,IF('6.11_Tehniskā'!$E$10=4,'6.11_Tehniskā'!$F29,IF('6.11_Tehniskā'!$E$10=5,'6.11_Tehniskā'!$E29,0)))))</f>
        <v>0</v>
      </c>
      <c r="E28" s="321">
        <f>D28*'6.2_Eksperti'!$C$18*10</f>
        <v>0</v>
      </c>
      <c r="F28" s="322" t="e">
        <f t="shared" si="0"/>
        <v>#N/A</v>
      </c>
      <c r="G28" s="372">
        <f>VALUE('[2]1_pielikums'!N41)</f>
        <v>0</v>
      </c>
      <c r="H28" s="373" t="e">
        <f>VLOOKUP('6.11_Tehniskā'!H16,'6.11_Tehniskā'!$A$37:$B$91,2,0)</f>
        <v>#N/A</v>
      </c>
      <c r="I28" s="67" t="e">
        <f>IF(G28="",0,IF(1&gt;=G28&gt;=9,H28*'6.2_Eksperti'!$E$18*10,0))</f>
        <v>#N/A</v>
      </c>
      <c r="J28" s="325" t="e">
        <f t="shared" si="7"/>
        <v>#N/A</v>
      </c>
      <c r="K28" s="553" t="e">
        <f t="shared" si="8"/>
        <v>#N/A</v>
      </c>
      <c r="L28" s="326" t="e">
        <f>IF(C28="",0,VLOOKUP(C28,'6.8_Pakalpojumu_saraksts'!B:E,4,0))</f>
        <v>#N/A</v>
      </c>
      <c r="M28" s="327">
        <f>'6.11_Tehniskā'!K16</f>
        <v>0</v>
      </c>
      <c r="N28" s="328" t="e">
        <f t="shared" si="9"/>
        <v>#N/A</v>
      </c>
      <c r="O28" s="374"/>
      <c r="P28" s="374"/>
      <c r="Q28" s="526" t="e">
        <f t="shared" si="1"/>
        <v>#N/A</v>
      </c>
      <c r="R28" s="488"/>
      <c r="S28" s="492" t="e">
        <f t="shared" si="2"/>
        <v>#N/A</v>
      </c>
      <c r="T28" s="374"/>
      <c r="U28" s="412" t="e">
        <f t="shared" si="10"/>
        <v>#N/A</v>
      </c>
      <c r="V28" s="676">
        <f t="shared" si="12"/>
        <v>0</v>
      </c>
      <c r="W28" s="329"/>
      <c r="X28" s="330"/>
      <c r="Y28" s="330"/>
      <c r="Z28" s="330"/>
      <c r="AA28" s="330"/>
      <c r="AB28" s="331"/>
      <c r="AC28" s="316" t="e">
        <f t="shared" si="3"/>
        <v>#N/A</v>
      </c>
      <c r="AD28" s="327">
        <f t="shared" si="4"/>
        <v>0</v>
      </c>
      <c r="AE28" s="317"/>
      <c r="AF28" s="332" t="e">
        <f t="shared" si="5"/>
        <v>#N/A</v>
      </c>
      <c r="AG28" s="333" t="e">
        <f t="shared" si="6"/>
        <v>#N/A</v>
      </c>
      <c r="AH28" s="832"/>
    </row>
    <row r="29" spans="1:35" ht="35.4" customHeight="1" x14ac:dyDescent="0.3">
      <c r="A29" s="846"/>
      <c r="B29" s="276" t="str">
        <f>IF('[2]1_pielikums'!B42="","",('[2]1_pielikums'!B42))</f>
        <v/>
      </c>
      <c r="C29" s="371">
        <f>'[2]1_pielikums'!C42</f>
        <v>0</v>
      </c>
      <c r="D29" s="320">
        <f>IF('6.11_Tehniskā'!$E$10=1,'6.11_Tehniskā'!$I30,IF('6.11_Tehniskā'!$E$10=2,'6.11_Tehniskā'!$H30,IF('6.11_Tehniskā'!$E$10=3,'6.11_Tehniskā'!$G30,IF('6.11_Tehniskā'!$E$10=4,'6.11_Tehniskā'!$F30,IF('6.11_Tehniskā'!$E$10=5,'6.11_Tehniskā'!$E30,0)))))</f>
        <v>0</v>
      </c>
      <c r="E29" s="321">
        <f>D29*'6.2_Eksperti'!$C$18*10</f>
        <v>0</v>
      </c>
      <c r="F29" s="322" t="e">
        <f t="shared" si="0"/>
        <v>#N/A</v>
      </c>
      <c r="G29" s="372">
        <f>VALUE('[2]1_pielikums'!N42)</f>
        <v>0</v>
      </c>
      <c r="H29" s="373" t="e">
        <f>VLOOKUP('6.11_Tehniskā'!H17,'6.11_Tehniskā'!$A$37:$B$91,2,0)</f>
        <v>#N/A</v>
      </c>
      <c r="I29" s="67" t="e">
        <f>IF(G29="",0,IF(1&gt;=G29&gt;=9,H29*'6.2_Eksperti'!$E$18*10,0))</f>
        <v>#N/A</v>
      </c>
      <c r="J29" s="325" t="e">
        <f t="shared" si="7"/>
        <v>#N/A</v>
      </c>
      <c r="K29" s="553" t="e">
        <f t="shared" si="8"/>
        <v>#N/A</v>
      </c>
      <c r="L29" s="326" t="e">
        <f>IF(C29="",0,VLOOKUP(C29,'6.8_Pakalpojumu_saraksts'!B:E,4,0))</f>
        <v>#N/A</v>
      </c>
      <c r="M29" s="327">
        <f>'6.11_Tehniskā'!K17</f>
        <v>0</v>
      </c>
      <c r="N29" s="328" t="e">
        <f t="shared" si="9"/>
        <v>#N/A</v>
      </c>
      <c r="O29" s="374"/>
      <c r="P29" s="374"/>
      <c r="Q29" s="526" t="e">
        <f t="shared" si="1"/>
        <v>#N/A</v>
      </c>
      <c r="R29" s="488"/>
      <c r="S29" s="492" t="e">
        <f t="shared" si="2"/>
        <v>#N/A</v>
      </c>
      <c r="T29" s="374"/>
      <c r="U29" s="412" t="e">
        <f t="shared" si="10"/>
        <v>#N/A</v>
      </c>
      <c r="V29" s="676">
        <f t="shared" si="12"/>
        <v>0</v>
      </c>
      <c r="W29" s="329"/>
      <c r="X29" s="330"/>
      <c r="Y29" s="330"/>
      <c r="Z29" s="330"/>
      <c r="AA29" s="330"/>
      <c r="AB29" s="331"/>
      <c r="AC29" s="316" t="e">
        <f t="shared" si="3"/>
        <v>#N/A</v>
      </c>
      <c r="AD29" s="327">
        <f t="shared" si="4"/>
        <v>0</v>
      </c>
      <c r="AE29" s="317"/>
      <c r="AF29" s="332" t="e">
        <f t="shared" si="5"/>
        <v>#N/A</v>
      </c>
      <c r="AG29" s="333" t="e">
        <f>U29-AC29+AE29</f>
        <v>#N/A</v>
      </c>
      <c r="AH29" s="832"/>
    </row>
    <row r="30" spans="1:35" ht="35.4" customHeight="1" thickBot="1" x14ac:dyDescent="0.35">
      <c r="A30" s="847"/>
      <c r="B30" s="337" t="str">
        <f>IF('[2]1_pielikums'!B43="","",('[2]1_pielikums'!B43))</f>
        <v/>
      </c>
      <c r="C30" s="375">
        <f>'[2]1_pielikums'!C43</f>
        <v>0</v>
      </c>
      <c r="D30" s="339">
        <f>IF('6.11_Tehniskā'!$E$10=1,'6.11_Tehniskā'!$I31,IF('6.11_Tehniskā'!$E$10=2,'6.11_Tehniskā'!$H31,IF('6.11_Tehniskā'!$E$10=3,'6.11_Tehniskā'!$G31,IF('6.11_Tehniskā'!$E$10=4,'6.11_Tehniskā'!$F31,IF('6.11_Tehniskā'!$E$10=5,'6.11_Tehniskā'!$E31,0)))))</f>
        <v>0</v>
      </c>
      <c r="E30" s="340">
        <f>D30*'6.2_Eksperti'!$C$18*10</f>
        <v>0</v>
      </c>
      <c r="F30" s="341" t="e">
        <f t="shared" si="0"/>
        <v>#N/A</v>
      </c>
      <c r="G30" s="376">
        <f>VALUE('[2]1_pielikums'!N43)</f>
        <v>0</v>
      </c>
      <c r="H30" s="377" t="e">
        <f>VLOOKUP('6.11_Tehniskā'!H18,'6.11_Tehniskā'!$A$37:$B$91,2,0)</f>
        <v>#N/A</v>
      </c>
      <c r="I30" s="344" t="e">
        <f>IF(G30="",0,IF(1&gt;=G30&gt;=9,H30*'6.2_Eksperti'!$E$18*10,0))</f>
        <v>#N/A</v>
      </c>
      <c r="J30" s="345" t="e">
        <f t="shared" si="7"/>
        <v>#N/A</v>
      </c>
      <c r="K30" s="554" t="e">
        <f t="shared" si="8"/>
        <v>#N/A</v>
      </c>
      <c r="L30" s="346" t="e">
        <f>IF(C30="",0,VLOOKUP(C30,'6.8_Pakalpojumu_saraksts'!B:E,4,0))</f>
        <v>#N/A</v>
      </c>
      <c r="M30" s="347">
        <f>'6.11_Tehniskā'!K18</f>
        <v>0</v>
      </c>
      <c r="N30" s="348" t="e">
        <f t="shared" si="9"/>
        <v>#N/A</v>
      </c>
      <c r="O30" s="378"/>
      <c r="P30" s="378"/>
      <c r="Q30" s="565" t="e">
        <f t="shared" si="1"/>
        <v>#N/A</v>
      </c>
      <c r="R30" s="489"/>
      <c r="S30" s="493" t="e">
        <f t="shared" si="2"/>
        <v>#N/A</v>
      </c>
      <c r="T30" s="378"/>
      <c r="U30" s="566" t="e">
        <f t="shared" si="10"/>
        <v>#N/A</v>
      </c>
      <c r="V30" s="677">
        <f t="shared" si="12"/>
        <v>0</v>
      </c>
      <c r="W30" s="349"/>
      <c r="X30" s="350"/>
      <c r="Y30" s="350"/>
      <c r="Z30" s="350"/>
      <c r="AA30" s="350"/>
      <c r="AB30" s="351"/>
      <c r="AC30" s="352" t="e">
        <f t="shared" si="3"/>
        <v>#N/A</v>
      </c>
      <c r="AD30" s="347">
        <f t="shared" si="4"/>
        <v>0</v>
      </c>
      <c r="AE30" s="353"/>
      <c r="AF30" s="567" t="e">
        <f t="shared" si="5"/>
        <v>#N/A</v>
      </c>
      <c r="AG30" s="568" t="e">
        <f t="shared" si="6"/>
        <v>#N/A</v>
      </c>
      <c r="AH30" s="832"/>
    </row>
    <row r="31" spans="1:35" ht="35.4" customHeight="1" x14ac:dyDescent="0.3">
      <c r="A31" s="842" t="str">
        <f>'[2]1_pielikums'!A44</f>
        <v>Bērniem funkcionēšanas spēju uzturēšana un attīstīšana</v>
      </c>
      <c r="B31" s="354" t="str">
        <f>IF('[2]1_pielikums'!B44="","",('[2]1_pielikums'!B44))</f>
        <v/>
      </c>
      <c r="C31" s="379">
        <f>'[2]1_pielikums'!C44</f>
        <v>0</v>
      </c>
      <c r="D31" s="355">
        <f>IF('6.11_Tehniskā'!$E$11=1,'6.11_Tehniskā'!$I27,IF('6.11_Tehniskā'!$E$11=2,'6.11_Tehniskā'!$H27,IF('6.11_Tehniskā'!$E$11=3,'6.11_Tehniskā'!$G27,IF('6.11_Tehniskā'!$E$11=4,'6.11_Tehniskā'!$F27,IF('6.11_Tehniskā'!$E$11=5,'6.11_Tehniskā'!$E27,0)))))</f>
        <v>0</v>
      </c>
      <c r="E31" s="356">
        <f>D31*'6.2_Eksperti'!$D$18*10</f>
        <v>0</v>
      </c>
      <c r="F31" s="357" t="e">
        <f t="shared" si="0"/>
        <v>#N/A</v>
      </c>
      <c r="G31" s="358">
        <f>VALUE('[2]1_pielikums'!N44)</f>
        <v>0</v>
      </c>
      <c r="H31" s="359" t="e">
        <f>VLOOKUP('6.11_Tehniskā'!H19,'6.11_Tehniskā'!$A$37:$B$91,2,0)</f>
        <v>#N/A</v>
      </c>
      <c r="I31" s="360" t="e">
        <f>IF(G31="",0,IF(1&gt;=G31&gt;=9,H31*'6.2_Eksperti'!$E$18*10,0))</f>
        <v>#N/A</v>
      </c>
      <c r="J31" s="361" t="e">
        <f t="shared" si="7"/>
        <v>#N/A</v>
      </c>
      <c r="K31" s="555" t="e">
        <f t="shared" si="8"/>
        <v>#N/A</v>
      </c>
      <c r="L31" s="362" t="e">
        <f>IF(C31="",0,VLOOKUP(C31,'6.8_Pakalpojumu_saraksts'!B:E,4,0))</f>
        <v>#N/A</v>
      </c>
      <c r="M31" s="363">
        <f>'6.11_Tehniskā'!K19</f>
        <v>0</v>
      </c>
      <c r="N31" s="364" t="e">
        <f t="shared" si="9"/>
        <v>#N/A</v>
      </c>
      <c r="O31" s="365"/>
      <c r="P31" s="365"/>
      <c r="Q31" s="561" t="e">
        <f t="shared" si="1"/>
        <v>#N/A</v>
      </c>
      <c r="R31" s="490"/>
      <c r="S31" s="491" t="e">
        <f t="shared" si="2"/>
        <v>#N/A</v>
      </c>
      <c r="T31" s="365"/>
      <c r="U31" s="365" t="e">
        <f t="shared" si="10"/>
        <v>#N/A</v>
      </c>
      <c r="V31" s="675">
        <f t="shared" si="12"/>
        <v>0</v>
      </c>
      <c r="W31" s="366"/>
      <c r="X31" s="367"/>
      <c r="Y31" s="367"/>
      <c r="Z31" s="367"/>
      <c r="AA31" s="367"/>
      <c r="AB31" s="368"/>
      <c r="AC31" s="369" t="e">
        <f t="shared" si="3"/>
        <v>#N/A</v>
      </c>
      <c r="AD31" s="363">
        <f t="shared" si="4"/>
        <v>0</v>
      </c>
      <c r="AE31" s="370"/>
      <c r="AF31" s="562" t="e">
        <f t="shared" si="5"/>
        <v>#N/A</v>
      </c>
      <c r="AG31" s="563" t="e">
        <f t="shared" si="6"/>
        <v>#N/A</v>
      </c>
      <c r="AH31" s="832"/>
    </row>
    <row r="32" spans="1:35" ht="35.4" customHeight="1" x14ac:dyDescent="0.3">
      <c r="A32" s="843"/>
      <c r="B32" s="276" t="str">
        <f>IF('[2]1_pielikums'!B45="","",('[2]1_pielikums'!B45))</f>
        <v/>
      </c>
      <c r="C32" s="380">
        <f>'[2]1_pielikums'!C45</f>
        <v>0</v>
      </c>
      <c r="D32" s="320">
        <f>IF('6.11_Tehniskā'!$E$11=1,'6.11_Tehniskā'!$I28,IF('6.11_Tehniskā'!$E$11=2,'6.11_Tehniskā'!$H28,IF('6.11_Tehniskā'!$E$11=3,'6.11_Tehniskā'!$G28,IF('6.11_Tehniskā'!$E$11=4,'6.11_Tehniskā'!$F28,IF('6.11_Tehniskā'!$E$11=5,'6.11_Tehniskā'!$E28,0)))))</f>
        <v>0</v>
      </c>
      <c r="E32" s="321">
        <f>D32*'6.2_Eksperti'!$D$18*10</f>
        <v>0</v>
      </c>
      <c r="F32" s="322" t="e">
        <f t="shared" si="0"/>
        <v>#N/A</v>
      </c>
      <c r="G32" s="372">
        <f>VALUE('[2]1_pielikums'!N45)</f>
        <v>0</v>
      </c>
      <c r="H32" s="373" t="e">
        <f>VLOOKUP('6.11_Tehniskā'!H20,'6.11_Tehniskā'!$A$37:$B$91,2,0)</f>
        <v>#N/A</v>
      </c>
      <c r="I32" s="67" t="e">
        <f>IF(G32="",0,IF(1&gt;=G32&gt;=9,H32*'6.2_Eksperti'!$E$18*10,0))</f>
        <v>#N/A</v>
      </c>
      <c r="J32" s="325" t="e">
        <f t="shared" si="7"/>
        <v>#N/A</v>
      </c>
      <c r="K32" s="553" t="e">
        <f t="shared" si="8"/>
        <v>#N/A</v>
      </c>
      <c r="L32" s="326" t="e">
        <f>IF(C32="",0,VLOOKUP(C32,'6.8_Pakalpojumu_saraksts'!B:E,4,0))</f>
        <v>#N/A</v>
      </c>
      <c r="M32" s="327">
        <f>'6.11_Tehniskā'!K20</f>
        <v>0</v>
      </c>
      <c r="N32" s="328" t="e">
        <f t="shared" si="9"/>
        <v>#N/A</v>
      </c>
      <c r="O32" s="374"/>
      <c r="P32" s="374"/>
      <c r="Q32" s="526" t="e">
        <f t="shared" si="1"/>
        <v>#N/A</v>
      </c>
      <c r="R32" s="488"/>
      <c r="S32" s="492" t="e">
        <f t="shared" si="2"/>
        <v>#N/A</v>
      </c>
      <c r="T32" s="374"/>
      <c r="U32" s="412" t="e">
        <f t="shared" si="10"/>
        <v>#N/A</v>
      </c>
      <c r="V32" s="676">
        <f t="shared" si="12"/>
        <v>0</v>
      </c>
      <c r="W32" s="329"/>
      <c r="X32" s="329"/>
      <c r="Y32" s="329"/>
      <c r="Z32" s="329"/>
      <c r="AA32" s="330"/>
      <c r="AB32" s="331"/>
      <c r="AC32" s="316" t="e">
        <f t="shared" si="3"/>
        <v>#N/A</v>
      </c>
      <c r="AD32" s="327">
        <f t="shared" si="4"/>
        <v>0</v>
      </c>
      <c r="AE32" s="317"/>
      <c r="AF32" s="332" t="e">
        <f t="shared" si="5"/>
        <v>#N/A</v>
      </c>
      <c r="AG32" s="333" t="e">
        <f t="shared" si="6"/>
        <v>#N/A</v>
      </c>
      <c r="AH32" s="832"/>
    </row>
    <row r="33" spans="1:35" ht="35.4" customHeight="1" x14ac:dyDescent="0.3">
      <c r="A33" s="843"/>
      <c r="B33" s="276" t="str">
        <f>IF('[2]1_pielikums'!B46="","",('[2]1_pielikums'!B46))</f>
        <v/>
      </c>
      <c r="C33" s="380">
        <f>'[2]1_pielikums'!C46</f>
        <v>0</v>
      </c>
      <c r="D33" s="320">
        <f>IF('6.11_Tehniskā'!$E$11=1,'6.11_Tehniskā'!$I29,IF('6.11_Tehniskā'!$E$11=2,'6.11_Tehniskā'!$H29,IF('6.11_Tehniskā'!$E$11=3,'6.11_Tehniskā'!$G29,IF('6.11_Tehniskā'!$E$11=4,'6.11_Tehniskā'!$F29,IF('6.11_Tehniskā'!$E$11=5,'6.11_Tehniskā'!$E29,0)))))</f>
        <v>0</v>
      </c>
      <c r="E33" s="321">
        <f>D33*'6.2_Eksperti'!$D$18*10</f>
        <v>0</v>
      </c>
      <c r="F33" s="322" t="e">
        <f t="shared" si="0"/>
        <v>#N/A</v>
      </c>
      <c r="G33" s="372">
        <f>VALUE('[2]1_pielikums'!N46)</f>
        <v>0</v>
      </c>
      <c r="H33" s="373" t="e">
        <f>VLOOKUP('6.11_Tehniskā'!H21,'6.11_Tehniskā'!$A$37:$B$91,2,0)</f>
        <v>#N/A</v>
      </c>
      <c r="I33" s="67" t="e">
        <f>IF(G33="",0,IF(1&gt;=G33&gt;=9,H33*'6.2_Eksperti'!$E$18*10,0))</f>
        <v>#N/A</v>
      </c>
      <c r="J33" s="325" t="e">
        <f t="shared" si="7"/>
        <v>#N/A</v>
      </c>
      <c r="K33" s="553" t="e">
        <f t="shared" si="8"/>
        <v>#N/A</v>
      </c>
      <c r="L33" s="326" t="e">
        <f>IF(C33="",0,VLOOKUP(C33,'6.8_Pakalpojumu_saraksts'!B:E,4,0))</f>
        <v>#N/A</v>
      </c>
      <c r="M33" s="327">
        <f>'6.11_Tehniskā'!K21</f>
        <v>0</v>
      </c>
      <c r="N33" s="328" t="e">
        <f t="shared" si="9"/>
        <v>#N/A</v>
      </c>
      <c r="O33" s="374"/>
      <c r="P33" s="374"/>
      <c r="Q33" s="526" t="e">
        <f t="shared" si="1"/>
        <v>#N/A</v>
      </c>
      <c r="R33" s="488"/>
      <c r="S33" s="492" t="e">
        <f t="shared" si="2"/>
        <v>#N/A</v>
      </c>
      <c r="T33" s="374"/>
      <c r="U33" s="412" t="e">
        <f t="shared" si="10"/>
        <v>#N/A</v>
      </c>
      <c r="V33" s="676">
        <f t="shared" si="12"/>
        <v>0</v>
      </c>
      <c r="W33" s="329"/>
      <c r="X33" s="329"/>
      <c r="Y33" s="329"/>
      <c r="Z33" s="329"/>
      <c r="AA33" s="329"/>
      <c r="AB33" s="329"/>
      <c r="AC33" s="316" t="e">
        <f t="shared" si="3"/>
        <v>#N/A</v>
      </c>
      <c r="AD33" s="327">
        <f t="shared" si="4"/>
        <v>0</v>
      </c>
      <c r="AE33" s="317"/>
      <c r="AF33" s="332" t="e">
        <f t="shared" si="5"/>
        <v>#N/A</v>
      </c>
      <c r="AG33" s="333" t="e">
        <f t="shared" si="6"/>
        <v>#N/A</v>
      </c>
      <c r="AH33" s="832"/>
    </row>
    <row r="34" spans="1:35" ht="35.4" customHeight="1" x14ac:dyDescent="0.3">
      <c r="A34" s="843"/>
      <c r="B34" s="276" t="str">
        <f>IF('[2]1_pielikums'!B47="","",('[2]1_pielikums'!B47))</f>
        <v/>
      </c>
      <c r="C34" s="380">
        <f>'[2]1_pielikums'!C47</f>
        <v>0</v>
      </c>
      <c r="D34" s="320">
        <f>IF('6.11_Tehniskā'!$E$11=1,'6.11_Tehniskā'!$I30,IF('6.11_Tehniskā'!$E$11=2,'6.11_Tehniskā'!$H30,IF('6.11_Tehniskā'!$E$11=3,'6.11_Tehniskā'!$G30,IF('6.11_Tehniskā'!$E$11=4,'6.11_Tehniskā'!$F30,IF('6.11_Tehniskā'!$E$11=5,'6.11_Tehniskā'!$E30,0)))))</f>
        <v>0</v>
      </c>
      <c r="E34" s="321">
        <f>D34*'6.2_Eksperti'!$D$18*10</f>
        <v>0</v>
      </c>
      <c r="F34" s="322" t="e">
        <f t="shared" si="0"/>
        <v>#N/A</v>
      </c>
      <c r="G34" s="372">
        <f>VALUE('[2]1_pielikums'!N47)</f>
        <v>0</v>
      </c>
      <c r="H34" s="373" t="e">
        <f>VLOOKUP('6.11_Tehniskā'!H22,'6.11_Tehniskā'!$A$37:$B$91,2,0)</f>
        <v>#N/A</v>
      </c>
      <c r="I34" s="67" t="e">
        <f>IF(G34="",0,IF(1&gt;=G34&gt;=9,H34*'6.2_Eksperti'!$E$18*10,0))</f>
        <v>#N/A</v>
      </c>
      <c r="J34" s="325" t="e">
        <f t="shared" si="7"/>
        <v>#N/A</v>
      </c>
      <c r="K34" s="553" t="e">
        <f t="shared" si="8"/>
        <v>#N/A</v>
      </c>
      <c r="L34" s="326" t="e">
        <f>IF(C34="",0,VLOOKUP(C34,'6.8_Pakalpojumu_saraksts'!B:E,4,0))</f>
        <v>#N/A</v>
      </c>
      <c r="M34" s="327">
        <f>'6.11_Tehniskā'!K22</f>
        <v>0</v>
      </c>
      <c r="N34" s="328" t="e">
        <f t="shared" si="9"/>
        <v>#N/A</v>
      </c>
      <c r="O34" s="374"/>
      <c r="P34" s="374"/>
      <c r="Q34" s="526" t="e">
        <f t="shared" si="1"/>
        <v>#N/A</v>
      </c>
      <c r="R34" s="488"/>
      <c r="S34" s="492" t="e">
        <f t="shared" si="2"/>
        <v>#N/A</v>
      </c>
      <c r="T34" s="374"/>
      <c r="U34" s="412" t="e">
        <f t="shared" si="10"/>
        <v>#N/A</v>
      </c>
      <c r="V34" s="676">
        <f t="shared" si="12"/>
        <v>0</v>
      </c>
      <c r="W34" s="329"/>
      <c r="X34" s="329"/>
      <c r="Y34" s="329"/>
      <c r="Z34" s="329"/>
      <c r="AA34" s="329"/>
      <c r="AB34" s="329"/>
      <c r="AC34" s="316" t="e">
        <f t="shared" si="3"/>
        <v>#N/A</v>
      </c>
      <c r="AD34" s="327">
        <f t="shared" si="4"/>
        <v>0</v>
      </c>
      <c r="AE34" s="317"/>
      <c r="AF34" s="332" t="e">
        <f t="shared" si="5"/>
        <v>#N/A</v>
      </c>
      <c r="AG34" s="333" t="e">
        <f t="shared" si="6"/>
        <v>#N/A</v>
      </c>
      <c r="AH34" s="832"/>
    </row>
    <row r="35" spans="1:35" ht="35.4" customHeight="1" thickBot="1" x14ac:dyDescent="0.35">
      <c r="A35" s="844"/>
      <c r="B35" s="337" t="str">
        <f>IF('[2]1_pielikums'!B48="","",('[2]1_pielikums'!B48))</f>
        <v/>
      </c>
      <c r="C35" s="381">
        <f>'[2]1_pielikums'!C48</f>
        <v>0</v>
      </c>
      <c r="D35" s="339">
        <f>IF('6.11_Tehniskā'!$E$11=1,'6.11_Tehniskā'!$I31,IF('6.11_Tehniskā'!$E$11=2,'6.11_Tehniskā'!$H31,IF('6.11_Tehniskā'!$E$11=3,'6.11_Tehniskā'!$G31,IF('6.11_Tehniskā'!$E$11=4,'6.11_Tehniskā'!$F31,IF('6.11_Tehniskā'!$E$11=5,'6.11_Tehniskā'!$E31,0)))))</f>
        <v>0</v>
      </c>
      <c r="E35" s="340">
        <f>D35*'6.2_Eksperti'!$D$18*10</f>
        <v>0</v>
      </c>
      <c r="F35" s="341" t="e">
        <f t="shared" si="0"/>
        <v>#N/A</v>
      </c>
      <c r="G35" s="376">
        <f>VALUE('[2]1_pielikums'!N48)</f>
        <v>0</v>
      </c>
      <c r="H35" s="377" t="e">
        <f>VLOOKUP('6.11_Tehniskā'!H23,'6.11_Tehniskā'!$A$37:$B$91,2,0)</f>
        <v>#N/A</v>
      </c>
      <c r="I35" s="344" t="e">
        <f>IF(G35="",0,IF(1&gt;=G35&gt;=9,H35*'6.2_Eksperti'!$E$18*10,0))</f>
        <v>#N/A</v>
      </c>
      <c r="J35" s="345" t="e">
        <f t="shared" si="7"/>
        <v>#N/A</v>
      </c>
      <c r="K35" s="554" t="e">
        <f t="shared" si="8"/>
        <v>#N/A</v>
      </c>
      <c r="L35" s="346" t="e">
        <f>IF(C35="",0,VLOOKUP(C35,'6.8_Pakalpojumu_saraksts'!B:E,4,0))</f>
        <v>#N/A</v>
      </c>
      <c r="M35" s="347">
        <f>'6.11_Tehniskā'!K23</f>
        <v>0</v>
      </c>
      <c r="N35" s="348" t="e">
        <f t="shared" si="9"/>
        <v>#N/A</v>
      </c>
      <c r="O35" s="378"/>
      <c r="P35" s="378"/>
      <c r="Q35" s="565" t="e">
        <f t="shared" si="1"/>
        <v>#N/A</v>
      </c>
      <c r="R35" s="489"/>
      <c r="S35" s="493" t="e">
        <f t="shared" si="2"/>
        <v>#N/A</v>
      </c>
      <c r="T35" s="378"/>
      <c r="U35" s="566" t="e">
        <f t="shared" si="10"/>
        <v>#N/A</v>
      </c>
      <c r="V35" s="677">
        <f t="shared" si="12"/>
        <v>0</v>
      </c>
      <c r="W35" s="349"/>
      <c r="X35" s="349"/>
      <c r="Y35" s="349"/>
      <c r="Z35" s="349"/>
      <c r="AA35" s="349"/>
      <c r="AB35" s="349"/>
      <c r="AC35" s="352" t="e">
        <f t="shared" si="3"/>
        <v>#N/A</v>
      </c>
      <c r="AD35" s="347">
        <f t="shared" si="4"/>
        <v>0</v>
      </c>
      <c r="AE35" s="353"/>
      <c r="AF35" s="567" t="e">
        <f t="shared" si="5"/>
        <v>#N/A</v>
      </c>
      <c r="AG35" s="568" t="e">
        <f t="shared" si="6"/>
        <v>#N/A</v>
      </c>
      <c r="AH35" s="833"/>
    </row>
    <row r="36" spans="1:35" s="43" customFormat="1" ht="23.4" thickBot="1" x14ac:dyDescent="0.4">
      <c r="A36" s="382"/>
      <c r="B36" s="383"/>
      <c r="C36" s="384" t="s">
        <v>1</v>
      </c>
      <c r="D36" s="385" t="s">
        <v>10</v>
      </c>
      <c r="E36" s="384">
        <f>SUM(E21:E35)</f>
        <v>0</v>
      </c>
      <c r="F36" s="386" t="e">
        <f>SUM(F21:F35)</f>
        <v>#N/A</v>
      </c>
      <c r="G36" s="385" t="s">
        <v>10</v>
      </c>
      <c r="H36" s="387" t="s">
        <v>10</v>
      </c>
      <c r="I36" s="387" t="e">
        <f>SUM(I21:I35)</f>
        <v>#N/A</v>
      </c>
      <c r="J36" s="388" t="e">
        <f>SUM(J21:J35)</f>
        <v>#N/A</v>
      </c>
      <c r="K36" s="389" t="e">
        <f>SUM(K21:K35)</f>
        <v>#N/A</v>
      </c>
      <c r="L36" s="390" t="s">
        <v>10</v>
      </c>
      <c r="M36" s="391" t="s">
        <v>10</v>
      </c>
      <c r="N36" s="392" t="e">
        <f t="shared" ref="N36:Q36" si="13">SUM(N21:N35)</f>
        <v>#N/A</v>
      </c>
      <c r="O36" s="433">
        <f t="shared" si="13"/>
        <v>0</v>
      </c>
      <c r="P36" s="434">
        <f t="shared" si="13"/>
        <v>0</v>
      </c>
      <c r="Q36" s="435" t="e">
        <f t="shared" si="13"/>
        <v>#N/A</v>
      </c>
      <c r="R36" s="435">
        <f t="shared" ref="R36:S36" si="14">SUM(R21:R35)</f>
        <v>0</v>
      </c>
      <c r="S36" s="435" t="e">
        <f t="shared" si="14"/>
        <v>#N/A</v>
      </c>
      <c r="T36" s="393">
        <f t="shared" ref="T36" si="15">SUM(T21:T35)</f>
        <v>0</v>
      </c>
      <c r="U36" s="431" t="e">
        <f t="shared" ref="U36" si="16">SUM(U21:U35)</f>
        <v>#N/A</v>
      </c>
      <c r="V36" s="678">
        <f>SUM(V21:V35)</f>
        <v>0</v>
      </c>
      <c r="W36" s="394"/>
      <c r="X36" s="394"/>
      <c r="Y36" s="394"/>
      <c r="Z36" s="394"/>
      <c r="AA36" s="394"/>
      <c r="AB36" s="394"/>
      <c r="AC36" s="352" t="e">
        <f>SUM(AC21:AC35)</f>
        <v>#N/A</v>
      </c>
      <c r="AD36" s="391" t="s">
        <v>10</v>
      </c>
      <c r="AE36" s="395">
        <f>SUM(AE21:AE35)</f>
        <v>0</v>
      </c>
      <c r="AF36" s="396" t="e">
        <f>SUM(AF21:AF35)</f>
        <v>#N/A</v>
      </c>
      <c r="AG36" s="397" t="e">
        <f>SUM(AG21:AG35)</f>
        <v>#N/A</v>
      </c>
      <c r="AH36" s="673" t="e">
        <f>SUM(AH21:AH35)</f>
        <v>#N/A</v>
      </c>
      <c r="AI36" s="42"/>
    </row>
    <row r="37" spans="1:35" ht="17.399999999999999" x14ac:dyDescent="0.3">
      <c r="A37" s="31"/>
      <c r="B37" s="31"/>
      <c r="C37" s="38"/>
      <c r="D37" s="38"/>
      <c r="E37" s="38"/>
      <c r="F37" s="38"/>
      <c r="G37" s="38"/>
      <c r="H37" s="38"/>
      <c r="I37" s="38"/>
      <c r="J37" s="31"/>
      <c r="K37" s="31"/>
      <c r="L37" s="398"/>
      <c r="M37" s="399"/>
      <c r="N37" s="400"/>
      <c r="O37" s="31"/>
      <c r="P37" s="31"/>
      <c r="Q37" s="31"/>
      <c r="R37" s="31"/>
      <c r="S37" s="31"/>
      <c r="T37" s="31"/>
      <c r="U37" s="31"/>
      <c r="V37" s="291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318"/>
      <c r="AH37" s="315"/>
    </row>
    <row r="38" spans="1:35" ht="17.399999999999999" x14ac:dyDescent="0.3">
      <c r="A38" s="31"/>
      <c r="B38" s="31"/>
      <c r="C38" s="38"/>
      <c r="D38" s="38"/>
      <c r="E38" s="38"/>
      <c r="F38" s="38"/>
      <c r="G38" s="38"/>
      <c r="H38" s="38"/>
      <c r="I38" s="38"/>
      <c r="J38" s="31"/>
      <c r="K38" s="31"/>
      <c r="L38" s="398"/>
      <c r="M38" s="399"/>
      <c r="N38" s="400"/>
      <c r="O38" s="31"/>
      <c r="P38" s="31"/>
      <c r="Q38" s="552"/>
      <c r="R38" s="552"/>
      <c r="S38" s="31"/>
      <c r="T38" s="31"/>
      <c r="U38" s="31"/>
      <c r="V38" s="291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318"/>
      <c r="AH38" s="315"/>
    </row>
    <row r="39" spans="1:35" ht="44.25" customHeight="1" x14ac:dyDescent="0.4">
      <c r="A39" s="837" t="s">
        <v>311</v>
      </c>
      <c r="B39" s="838"/>
      <c r="C39" s="401"/>
      <c r="D39" s="401" t="str">
        <f>'6.2_Eksperti'!C28</f>
        <v>[ vārds, uzvārds, paraksts]</v>
      </c>
      <c r="E39" s="401"/>
      <c r="F39" s="31"/>
      <c r="G39" s="402"/>
      <c r="H39" s="31"/>
      <c r="I39" s="57" t="s">
        <v>13</v>
      </c>
      <c r="J39" s="31"/>
      <c r="K39" s="31"/>
      <c r="L39" s="398"/>
      <c r="M39" s="399"/>
      <c r="N39" s="400"/>
      <c r="O39" s="404" t="str">
        <f>'6.2_Eksperti'!E17</f>
        <v>AAAAAAAA LLLLLLL</v>
      </c>
      <c r="P39" s="404"/>
      <c r="Q39" s="403" t="s">
        <v>294</v>
      </c>
      <c r="R39" s="403"/>
      <c r="S39" s="403"/>
      <c r="T39" s="404"/>
      <c r="U39" s="31"/>
      <c r="V39" s="303"/>
      <c r="W39" s="402"/>
      <c r="X39" s="402"/>
      <c r="Y39" s="402"/>
      <c r="Z39" s="402"/>
      <c r="AA39" s="402"/>
      <c r="AB39" s="402"/>
      <c r="AC39" s="31"/>
      <c r="AD39" s="31"/>
      <c r="AE39" s="402"/>
      <c r="AF39" s="31"/>
      <c r="AG39" s="57" t="s">
        <v>13</v>
      </c>
      <c r="AH39" s="315"/>
    </row>
    <row r="40" spans="1:35" ht="18" customHeight="1" x14ac:dyDescent="0.3">
      <c r="A40" s="31"/>
      <c r="B40" s="31"/>
      <c r="C40" s="38"/>
      <c r="D40" s="31"/>
      <c r="E40" s="31"/>
      <c r="F40" s="31"/>
      <c r="G40" s="405"/>
      <c r="H40" s="406"/>
      <c r="I40" s="215" t="s">
        <v>14</v>
      </c>
      <c r="J40" s="31"/>
      <c r="K40" s="31"/>
      <c r="L40" s="31"/>
      <c r="M40" s="31"/>
      <c r="N40" s="31"/>
      <c r="O40" s="406"/>
      <c r="P40" s="406"/>
      <c r="Q40" s="31"/>
      <c r="R40" s="31"/>
      <c r="S40" s="31"/>
      <c r="T40" s="406"/>
      <c r="U40" s="31"/>
      <c r="V40" s="407"/>
      <c r="W40" s="405"/>
      <c r="X40" s="405"/>
      <c r="Y40" s="405"/>
      <c r="Z40" s="405"/>
      <c r="AA40" s="405"/>
      <c r="AB40" s="405"/>
      <c r="AC40" s="406"/>
      <c r="AD40" s="406"/>
      <c r="AE40" s="405"/>
      <c r="AF40" s="406"/>
      <c r="AG40" s="215" t="s">
        <v>14</v>
      </c>
      <c r="AH40" s="315"/>
    </row>
    <row r="41" spans="1:35" ht="18" customHeight="1" x14ac:dyDescent="0.3">
      <c r="A41" s="31"/>
      <c r="B41" s="31"/>
      <c r="C41" s="38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291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12"/>
      <c r="AH41" s="315"/>
    </row>
    <row r="42" spans="1:35" ht="10.199999999999999" customHeight="1" x14ac:dyDescent="0.3">
      <c r="A42" s="31"/>
      <c r="B42" s="31"/>
      <c r="C42" s="3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291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12"/>
      <c r="AH42" s="315"/>
    </row>
    <row r="43" spans="1:35" ht="18" customHeight="1" x14ac:dyDescent="0.4">
      <c r="A43" s="31"/>
      <c r="B43" s="31"/>
      <c r="C43" s="3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06"/>
      <c r="P43" s="406"/>
      <c r="Q43" s="31"/>
      <c r="R43" s="31"/>
      <c r="S43" s="31"/>
      <c r="T43" s="406"/>
      <c r="U43" s="406"/>
      <c r="V43" s="291"/>
      <c r="W43" s="292"/>
      <c r="X43" s="292"/>
      <c r="Y43" s="292"/>
      <c r="Z43" s="292"/>
      <c r="AA43" s="292"/>
      <c r="AB43" s="292"/>
      <c r="AC43" s="216" t="s">
        <v>16</v>
      </c>
      <c r="AD43" s="216"/>
      <c r="AE43" s="292"/>
      <c r="AF43" s="216" t="s">
        <v>16</v>
      </c>
      <c r="AG43" s="408" t="s">
        <v>15</v>
      </c>
      <c r="AH43" s="292"/>
    </row>
    <row r="44" spans="1:35" ht="18" customHeight="1" x14ac:dyDescent="0.3">
      <c r="A44" s="31"/>
      <c r="B44" s="31"/>
      <c r="C44" s="38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06"/>
      <c r="P44" s="406"/>
      <c r="Q44" s="31"/>
      <c r="R44" s="31"/>
      <c r="S44" s="31"/>
      <c r="T44" s="406"/>
      <c r="U44" s="406"/>
      <c r="V44" s="291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406"/>
      <c r="AH44" s="292"/>
    </row>
    <row r="45" spans="1:35" ht="21" customHeight="1" x14ac:dyDescent="0.3">
      <c r="A45" s="31"/>
      <c r="B45" s="31"/>
      <c r="C45" s="3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91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406"/>
      <c r="AH45" s="292"/>
    </row>
    <row r="46" spans="1:35" ht="12" customHeight="1" x14ac:dyDescent="0.3">
      <c r="A46" s="31"/>
      <c r="B46" s="31"/>
      <c r="C46" s="38"/>
      <c r="D46" s="31"/>
      <c r="E46" s="31"/>
      <c r="F46" s="31"/>
      <c r="G46" s="31"/>
      <c r="H46" s="403"/>
      <c r="I46" s="404"/>
      <c r="J46" s="31"/>
      <c r="K46" s="215"/>
      <c r="L46" s="31"/>
      <c r="M46" s="402"/>
      <c r="N46" s="31"/>
      <c r="O46" s="406"/>
      <c r="P46" s="406"/>
      <c r="Q46" s="406"/>
      <c r="R46" s="406"/>
      <c r="S46" s="406"/>
      <c r="T46" s="406"/>
      <c r="U46" s="406"/>
      <c r="V46" s="291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406"/>
      <c r="AH46" s="292"/>
    </row>
    <row r="47" spans="1:35" ht="19.2" customHeight="1" x14ac:dyDescent="0.3">
      <c r="A47" s="31"/>
      <c r="B47" s="31"/>
      <c r="C47" s="38"/>
      <c r="D47" s="31"/>
      <c r="E47" s="31"/>
      <c r="F47" s="31"/>
      <c r="G47" s="31"/>
      <c r="H47" s="31"/>
      <c r="I47" s="31"/>
      <c r="J47" s="31"/>
      <c r="K47" s="31"/>
      <c r="L47" s="31"/>
      <c r="M47" s="402"/>
      <c r="N47" s="31"/>
      <c r="O47" s="31"/>
      <c r="P47" s="31"/>
      <c r="Q47" s="406"/>
      <c r="R47" s="406"/>
      <c r="S47" s="406"/>
      <c r="T47" s="31"/>
      <c r="U47" s="31"/>
      <c r="V47" s="291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</row>
    <row r="48" spans="1:35" ht="12" customHeight="1" x14ac:dyDescent="0.3">
      <c r="A48" s="31"/>
      <c r="B48" s="31"/>
      <c r="C48" s="38"/>
      <c r="D48" s="31"/>
      <c r="E48" s="31"/>
      <c r="F48" s="31"/>
      <c r="G48" s="409"/>
      <c r="H48" s="31"/>
      <c r="I48" s="31"/>
      <c r="J48" s="31"/>
      <c r="K48" s="31"/>
      <c r="L48" s="31"/>
      <c r="M48" s="402"/>
      <c r="N48" s="31"/>
      <c r="O48" s="31"/>
      <c r="P48" s="31"/>
      <c r="Q48" s="406"/>
      <c r="R48" s="406"/>
      <c r="S48" s="406"/>
      <c r="T48" s="31"/>
      <c r="U48" s="31"/>
      <c r="V48" s="291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</row>
    <row r="49" spans="1:34" ht="17.399999999999999" x14ac:dyDescent="0.3">
      <c r="A49" s="31"/>
      <c r="B49" s="31"/>
      <c r="C49" s="38"/>
      <c r="D49" s="31"/>
      <c r="E49" s="31"/>
      <c r="F49" s="31"/>
      <c r="G49" s="31"/>
      <c r="H49" s="31"/>
      <c r="I49" s="31"/>
      <c r="J49" s="406"/>
      <c r="K49" s="406"/>
      <c r="L49" s="31"/>
      <c r="M49" s="405"/>
      <c r="N49" s="406"/>
      <c r="O49" s="406"/>
      <c r="P49" s="406"/>
      <c r="Q49" s="406"/>
      <c r="R49" s="406"/>
      <c r="S49" s="406"/>
      <c r="T49" s="406"/>
      <c r="U49" s="406"/>
      <c r="V49" s="291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406"/>
      <c r="AH49" s="292"/>
    </row>
    <row r="50" spans="1:34" ht="17.399999999999999" x14ac:dyDescent="0.3">
      <c r="A50" s="31"/>
      <c r="B50" s="31"/>
      <c r="C50" s="31"/>
      <c r="D50" s="31"/>
      <c r="E50" s="31"/>
      <c r="F50" s="31"/>
      <c r="G50" s="31"/>
      <c r="H50" s="31"/>
      <c r="I50" s="31"/>
      <c r="J50" s="406"/>
      <c r="K50" s="406"/>
      <c r="L50" s="31"/>
      <c r="M50" s="402"/>
      <c r="N50" s="31"/>
      <c r="O50" s="406"/>
      <c r="P50" s="406"/>
      <c r="Q50" s="406"/>
      <c r="R50" s="406"/>
      <c r="S50" s="406"/>
      <c r="T50" s="406"/>
      <c r="U50" s="406"/>
      <c r="V50" s="291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406"/>
      <c r="AH50" s="292"/>
    </row>
    <row r="51" spans="1:34" ht="17.399999999999999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402"/>
      <c r="N51" s="31"/>
      <c r="O51" s="406"/>
      <c r="P51" s="406"/>
      <c r="Q51" s="406"/>
      <c r="R51" s="406"/>
      <c r="S51" s="406"/>
      <c r="T51" s="406"/>
      <c r="U51" s="406"/>
      <c r="V51" s="291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406"/>
      <c r="AH51" s="292"/>
    </row>
    <row r="52" spans="1:34" ht="17.399999999999999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03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292"/>
    </row>
    <row r="53" spans="1:34" ht="17.399999999999999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03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292"/>
    </row>
    <row r="54" spans="1:34" ht="17.399999999999999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03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292"/>
    </row>
    <row r="55" spans="1:34" ht="17.399999999999999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03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292"/>
    </row>
    <row r="56" spans="1:34" ht="17.399999999999999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03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292"/>
    </row>
    <row r="57" spans="1:34" ht="17.399999999999999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03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292"/>
    </row>
    <row r="58" spans="1:34" ht="17.399999999999999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03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292"/>
    </row>
    <row r="59" spans="1:34" ht="17.399999999999999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03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292"/>
    </row>
    <row r="60" spans="1:34" ht="17.399999999999999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03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292"/>
    </row>
    <row r="61" spans="1:34" ht="17.399999999999999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03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292"/>
    </row>
    <row r="62" spans="1:34" ht="17.399999999999999" x14ac:dyDescent="0.3">
      <c r="A62" s="31"/>
      <c r="B62" s="31"/>
      <c r="C62" s="31"/>
      <c r="D62" s="31"/>
      <c r="E62" s="31"/>
      <c r="F62" s="31"/>
      <c r="G62" s="31"/>
      <c r="H62" s="31"/>
      <c r="I62" s="31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  <c r="V62" s="291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406"/>
      <c r="AH62" s="292"/>
    </row>
    <row r="63" spans="1:34" ht="17.399999999999999" x14ac:dyDescent="0.3">
      <c r="A63" s="31"/>
      <c r="B63" s="31"/>
      <c r="C63" s="31"/>
      <c r="D63" s="31"/>
      <c r="E63" s="31"/>
      <c r="F63" s="31"/>
      <c r="G63" s="31"/>
      <c r="H63" s="31"/>
      <c r="I63" s="31"/>
      <c r="J63" s="406"/>
      <c r="K63" s="406"/>
      <c r="L63" s="406"/>
      <c r="M63" s="405"/>
      <c r="N63" s="406"/>
      <c r="O63" s="406"/>
      <c r="P63" s="406"/>
      <c r="Q63" s="406"/>
      <c r="R63" s="406"/>
      <c r="S63" s="406"/>
      <c r="T63" s="406"/>
      <c r="U63" s="406"/>
      <c r="V63" s="291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406"/>
      <c r="AH63" s="292"/>
    </row>
    <row r="64" spans="1:34" ht="17.399999999999999" x14ac:dyDescent="0.3">
      <c r="A64" s="31"/>
      <c r="B64" s="31"/>
      <c r="C64" s="31"/>
      <c r="D64" s="31"/>
      <c r="E64" s="31"/>
      <c r="F64" s="31"/>
      <c r="G64" s="31"/>
      <c r="H64" s="31"/>
      <c r="I64" s="31"/>
      <c r="J64" s="406"/>
      <c r="K64" s="406"/>
      <c r="L64" s="406"/>
      <c r="M64" s="405"/>
      <c r="N64" s="406"/>
      <c r="O64" s="406"/>
      <c r="P64" s="406"/>
      <c r="Q64" s="406"/>
      <c r="R64" s="406"/>
      <c r="S64" s="406"/>
      <c r="T64" s="406"/>
      <c r="U64" s="406"/>
      <c r="V64" s="291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406"/>
      <c r="AH64" s="292"/>
    </row>
    <row r="65" spans="1:34" ht="17.399999999999999" x14ac:dyDescent="0.3">
      <c r="A65" s="31"/>
      <c r="B65" s="31"/>
      <c r="C65" s="31"/>
      <c r="D65" s="31"/>
      <c r="E65" s="31"/>
      <c r="F65" s="31"/>
      <c r="G65" s="31"/>
      <c r="H65" s="31"/>
      <c r="I65" s="31"/>
      <c r="J65" s="406"/>
      <c r="K65" s="406"/>
      <c r="L65" s="406"/>
      <c r="M65" s="405"/>
      <c r="N65" s="406"/>
      <c r="O65" s="406"/>
      <c r="P65" s="406"/>
      <c r="Q65" s="406"/>
      <c r="R65" s="406"/>
      <c r="S65" s="406"/>
      <c r="T65" s="406"/>
      <c r="U65" s="406"/>
      <c r="V65" s="291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406"/>
      <c r="AH65" s="292"/>
    </row>
    <row r="66" spans="1:34" ht="17.399999999999999" x14ac:dyDescent="0.3">
      <c r="A66" s="31"/>
      <c r="B66" s="31"/>
      <c r="C66" s="31"/>
      <c r="D66" s="31"/>
      <c r="E66" s="31"/>
      <c r="F66" s="31"/>
      <c r="G66" s="31"/>
      <c r="H66" s="31"/>
      <c r="I66" s="31"/>
      <c r="J66" s="406"/>
      <c r="K66" s="406"/>
      <c r="L66" s="406"/>
      <c r="M66" s="405"/>
      <c r="N66" s="406"/>
      <c r="O66" s="406"/>
      <c r="P66" s="406"/>
      <c r="Q66" s="406"/>
      <c r="R66" s="406"/>
      <c r="S66" s="406"/>
      <c r="T66" s="406"/>
      <c r="U66" s="406"/>
      <c r="V66" s="291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406"/>
      <c r="AH66" s="292"/>
    </row>
    <row r="67" spans="1:34" ht="17.399999999999999" x14ac:dyDescent="0.3">
      <c r="A67" s="31"/>
      <c r="B67" s="31"/>
      <c r="C67" s="31"/>
      <c r="D67" s="31"/>
      <c r="E67" s="31"/>
      <c r="F67" s="31"/>
      <c r="G67" s="31"/>
      <c r="H67" s="31"/>
      <c r="I67" s="31"/>
      <c r="J67" s="406"/>
      <c r="K67" s="406"/>
      <c r="L67" s="406"/>
      <c r="M67" s="405"/>
      <c r="N67" s="406"/>
      <c r="O67" s="406"/>
      <c r="P67" s="406"/>
      <c r="Q67" s="406"/>
      <c r="R67" s="406"/>
      <c r="S67" s="406"/>
      <c r="T67" s="406"/>
      <c r="U67" s="406"/>
      <c r="V67" s="291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406"/>
      <c r="AH67" s="292"/>
    </row>
    <row r="68" spans="1:34" ht="17.399999999999999" x14ac:dyDescent="0.3">
      <c r="A68" s="31"/>
      <c r="B68" s="31"/>
      <c r="C68" s="31"/>
      <c r="D68" s="31"/>
      <c r="E68" s="31"/>
      <c r="F68" s="31"/>
      <c r="G68" s="31"/>
      <c r="H68" s="31"/>
      <c r="I68" s="31"/>
      <c r="J68" s="406"/>
      <c r="K68" s="406"/>
      <c r="L68" s="406"/>
      <c r="M68" s="405"/>
      <c r="N68" s="406"/>
      <c r="O68" s="406"/>
      <c r="P68" s="406"/>
      <c r="Q68" s="406"/>
      <c r="R68" s="406"/>
      <c r="S68" s="406"/>
      <c r="T68" s="406"/>
      <c r="U68" s="406"/>
      <c r="V68" s="291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406"/>
      <c r="AH68" s="292"/>
    </row>
    <row r="69" spans="1:34" ht="17.399999999999999" x14ac:dyDescent="0.3">
      <c r="A69" s="31"/>
      <c r="B69" s="31"/>
      <c r="C69" s="31"/>
      <c r="D69" s="31"/>
      <c r="E69" s="31"/>
      <c r="F69" s="31"/>
      <c r="G69" s="31"/>
      <c r="H69" s="31"/>
      <c r="I69" s="31"/>
      <c r="J69" s="406"/>
      <c r="K69" s="406"/>
      <c r="L69" s="406"/>
      <c r="M69" s="405"/>
      <c r="N69" s="406"/>
      <c r="O69" s="406"/>
      <c r="P69" s="406"/>
      <c r="Q69" s="406"/>
      <c r="R69" s="406"/>
      <c r="S69" s="406"/>
      <c r="T69" s="406"/>
      <c r="U69" s="406"/>
      <c r="V69" s="291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406"/>
      <c r="AH69" s="292"/>
    </row>
    <row r="70" spans="1:34" ht="17.399999999999999" x14ac:dyDescent="0.3">
      <c r="A70" s="31"/>
      <c r="B70" s="31"/>
      <c r="C70" s="31"/>
      <c r="D70" s="31"/>
      <c r="E70" s="31"/>
      <c r="F70" s="31"/>
      <c r="G70" s="31"/>
      <c r="H70" s="31"/>
      <c r="I70" s="31"/>
      <c r="J70" s="406"/>
      <c r="K70" s="406"/>
      <c r="L70" s="406"/>
      <c r="M70" s="405"/>
      <c r="N70" s="406"/>
      <c r="O70" s="406"/>
      <c r="P70" s="406"/>
      <c r="Q70" s="406"/>
      <c r="R70" s="406"/>
      <c r="S70" s="406"/>
      <c r="T70" s="406"/>
      <c r="U70" s="406"/>
      <c r="V70" s="291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406"/>
      <c r="AH70" s="292"/>
    </row>
    <row r="71" spans="1:34" ht="17.399999999999999" x14ac:dyDescent="0.3">
      <c r="A71" s="31"/>
      <c r="B71" s="31"/>
      <c r="C71" s="31"/>
      <c r="D71" s="31"/>
      <c r="E71" s="31"/>
      <c r="F71" s="31"/>
      <c r="G71" s="31"/>
      <c r="H71" s="31"/>
      <c r="I71" s="31"/>
      <c r="J71" s="406"/>
      <c r="K71" s="406"/>
      <c r="L71" s="406"/>
      <c r="M71" s="405"/>
      <c r="N71" s="406"/>
      <c r="O71" s="406"/>
      <c r="P71" s="406"/>
      <c r="Q71" s="406"/>
      <c r="R71" s="406"/>
      <c r="S71" s="406"/>
      <c r="T71" s="406"/>
      <c r="U71" s="406"/>
      <c r="V71" s="291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406"/>
      <c r="AH71" s="292"/>
    </row>
    <row r="72" spans="1:34" ht="17.399999999999999" x14ac:dyDescent="0.3">
      <c r="A72" s="31"/>
      <c r="B72" s="31"/>
      <c r="C72" s="31"/>
      <c r="D72" s="31"/>
      <c r="E72" s="31"/>
      <c r="F72" s="31"/>
      <c r="G72" s="31"/>
      <c r="H72" s="31"/>
      <c r="I72" s="31"/>
      <c r="J72" s="406"/>
      <c r="K72" s="406"/>
      <c r="L72" s="406"/>
      <c r="M72" s="405"/>
      <c r="N72" s="406"/>
      <c r="O72" s="406"/>
      <c r="P72" s="406"/>
      <c r="Q72" s="406"/>
      <c r="R72" s="406"/>
      <c r="S72" s="406"/>
      <c r="T72" s="406"/>
      <c r="U72" s="406"/>
      <c r="V72" s="291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406"/>
      <c r="AH72" s="292"/>
    </row>
    <row r="73" spans="1:34" ht="17.399999999999999" x14ac:dyDescent="0.3">
      <c r="A73" s="31"/>
      <c r="B73" s="31"/>
      <c r="C73" s="31"/>
      <c r="D73" s="31"/>
      <c r="E73" s="31"/>
      <c r="F73" s="31"/>
      <c r="G73" s="31"/>
      <c r="H73" s="31"/>
      <c r="I73" s="31"/>
      <c r="J73" s="406"/>
      <c r="K73" s="406"/>
      <c r="L73" s="406"/>
      <c r="M73" s="405"/>
      <c r="N73" s="406"/>
      <c r="O73" s="406"/>
      <c r="P73" s="406"/>
      <c r="Q73" s="406"/>
      <c r="R73" s="406"/>
      <c r="S73" s="406"/>
      <c r="T73" s="406"/>
      <c r="U73" s="406"/>
      <c r="V73" s="291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406"/>
      <c r="AH73" s="292"/>
    </row>
    <row r="74" spans="1:34" ht="17.399999999999999" x14ac:dyDescent="0.3">
      <c r="A74" s="31"/>
      <c r="B74" s="31"/>
      <c r="C74" s="31"/>
      <c r="D74" s="31"/>
      <c r="E74" s="31"/>
      <c r="F74" s="31"/>
      <c r="G74" s="31"/>
      <c r="H74" s="31"/>
      <c r="I74" s="31"/>
      <c r="J74" s="406"/>
      <c r="K74" s="406"/>
      <c r="L74" s="406"/>
      <c r="M74" s="405"/>
      <c r="N74" s="406"/>
      <c r="O74" s="406"/>
      <c r="P74" s="406"/>
      <c r="Q74" s="406"/>
      <c r="R74" s="406"/>
      <c r="S74" s="406"/>
      <c r="T74" s="406"/>
      <c r="U74" s="406"/>
      <c r="V74" s="291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406"/>
      <c r="AH74" s="292"/>
    </row>
    <row r="75" spans="1:34" ht="17.399999999999999" x14ac:dyDescent="0.3">
      <c r="A75" s="31"/>
      <c r="B75" s="31"/>
      <c r="C75" s="31"/>
      <c r="D75" s="31"/>
      <c r="E75" s="31"/>
      <c r="F75" s="31"/>
      <c r="G75" s="31"/>
      <c r="H75" s="31"/>
      <c r="I75" s="31"/>
      <c r="J75" s="406"/>
      <c r="K75" s="406"/>
      <c r="L75" s="406"/>
      <c r="M75" s="405"/>
      <c r="N75" s="406"/>
      <c r="O75" s="406"/>
      <c r="P75" s="406"/>
      <c r="Q75" s="406"/>
      <c r="R75" s="406"/>
      <c r="S75" s="406"/>
      <c r="T75" s="406"/>
      <c r="U75" s="406"/>
      <c r="V75" s="291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406"/>
      <c r="AH75" s="292"/>
    </row>
    <row r="76" spans="1:34" ht="17.399999999999999" x14ac:dyDescent="0.3">
      <c r="A76" s="31"/>
      <c r="B76" s="31"/>
      <c r="C76" s="31"/>
      <c r="D76" s="31"/>
      <c r="E76" s="31"/>
      <c r="F76" s="31"/>
      <c r="G76" s="31"/>
      <c r="H76" s="31"/>
      <c r="I76" s="31"/>
      <c r="J76" s="406"/>
      <c r="K76" s="406"/>
      <c r="L76" s="406"/>
      <c r="M76" s="405"/>
      <c r="N76" s="406"/>
      <c r="O76" s="406"/>
      <c r="P76" s="406"/>
      <c r="Q76" s="406"/>
      <c r="R76" s="406"/>
      <c r="S76" s="406"/>
      <c r="T76" s="406"/>
      <c r="U76" s="406"/>
      <c r="V76" s="291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406"/>
      <c r="AH76" s="292"/>
    </row>
    <row r="77" spans="1:34" ht="17.399999999999999" x14ac:dyDescent="0.3">
      <c r="A77" s="31"/>
      <c r="B77" s="31"/>
      <c r="C77" s="31"/>
      <c r="D77" s="31"/>
      <c r="E77" s="31"/>
      <c r="F77" s="31"/>
      <c r="G77" s="31"/>
      <c r="H77" s="31"/>
      <c r="I77" s="31"/>
      <c r="J77" s="406"/>
      <c r="K77" s="406"/>
      <c r="L77" s="406"/>
      <c r="M77" s="405"/>
      <c r="N77" s="406"/>
      <c r="O77" s="406"/>
      <c r="P77" s="406"/>
      <c r="Q77" s="406"/>
      <c r="R77" s="406"/>
      <c r="S77" s="406"/>
      <c r="T77" s="406"/>
      <c r="U77" s="406"/>
      <c r="V77" s="291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406"/>
      <c r="AH77" s="292"/>
    </row>
    <row r="78" spans="1:34" ht="17.399999999999999" x14ac:dyDescent="0.3">
      <c r="A78" s="31"/>
      <c r="B78" s="31"/>
      <c r="C78" s="31"/>
      <c r="D78" s="31"/>
      <c r="E78" s="31"/>
      <c r="F78" s="31"/>
      <c r="G78" s="31"/>
      <c r="H78" s="31"/>
      <c r="I78" s="31"/>
      <c r="J78" s="406"/>
      <c r="K78" s="406"/>
      <c r="L78" s="406"/>
      <c r="M78" s="405"/>
      <c r="N78" s="406"/>
      <c r="O78" s="406"/>
      <c r="P78" s="406"/>
      <c r="Q78" s="406"/>
      <c r="R78" s="406"/>
      <c r="S78" s="406"/>
      <c r="T78" s="406"/>
      <c r="U78" s="406"/>
      <c r="V78" s="291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406"/>
      <c r="AH78" s="292"/>
    </row>
    <row r="79" spans="1:34" ht="17.399999999999999" x14ac:dyDescent="0.3">
      <c r="A79" s="31"/>
      <c r="B79" s="31"/>
      <c r="C79" s="31"/>
      <c r="D79" s="31"/>
      <c r="E79" s="31"/>
      <c r="F79" s="31"/>
      <c r="G79" s="31"/>
      <c r="H79" s="31"/>
      <c r="I79" s="31"/>
      <c r="J79" s="406"/>
      <c r="K79" s="406"/>
      <c r="L79" s="406"/>
      <c r="M79" s="405"/>
      <c r="N79" s="406"/>
      <c r="O79" s="406"/>
      <c r="P79" s="406"/>
      <c r="Q79" s="406"/>
      <c r="R79" s="406"/>
      <c r="S79" s="406"/>
      <c r="T79" s="406"/>
      <c r="U79" s="406"/>
      <c r="V79" s="291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406"/>
      <c r="AH79" s="292"/>
    </row>
    <row r="80" spans="1:34" ht="17.399999999999999" x14ac:dyDescent="0.3">
      <c r="A80" s="31"/>
      <c r="B80" s="31"/>
      <c r="C80" s="31"/>
      <c r="D80" s="31"/>
      <c r="E80" s="31"/>
      <c r="F80" s="31"/>
      <c r="G80" s="31"/>
      <c r="H80" s="31"/>
      <c r="I80" s="31"/>
      <c r="J80" s="406"/>
      <c r="K80" s="406"/>
      <c r="L80" s="406"/>
      <c r="M80" s="405"/>
      <c r="N80" s="406"/>
      <c r="O80" s="406"/>
      <c r="P80" s="406"/>
      <c r="Q80" s="406"/>
      <c r="R80" s="406"/>
      <c r="S80" s="406"/>
      <c r="T80" s="406"/>
      <c r="U80" s="406"/>
      <c r="V80" s="291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406"/>
      <c r="AH80" s="292"/>
    </row>
    <row r="81" spans="1:34" ht="17.399999999999999" x14ac:dyDescent="0.3">
      <c r="A81" s="31"/>
      <c r="B81" s="31"/>
      <c r="C81" s="31"/>
      <c r="D81" s="31"/>
      <c r="E81" s="31"/>
      <c r="F81" s="31"/>
      <c r="G81" s="31"/>
      <c r="H81" s="31"/>
      <c r="I81" s="31"/>
      <c r="J81" s="406"/>
      <c r="K81" s="406"/>
      <c r="L81" s="406"/>
      <c r="M81" s="405"/>
      <c r="N81" s="406"/>
      <c r="O81" s="406"/>
      <c r="P81" s="406"/>
      <c r="Q81" s="406"/>
      <c r="R81" s="406"/>
      <c r="S81" s="406"/>
      <c r="T81" s="406"/>
      <c r="U81" s="406"/>
      <c r="V81" s="291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406"/>
      <c r="AH81" s="292"/>
    </row>
    <row r="82" spans="1:34" ht="17.399999999999999" x14ac:dyDescent="0.3">
      <c r="A82" s="31"/>
      <c r="B82" s="31"/>
      <c r="C82" s="31"/>
      <c r="D82" s="31"/>
      <c r="E82" s="31"/>
      <c r="F82" s="31"/>
      <c r="G82" s="31"/>
      <c r="H82" s="31"/>
      <c r="I82" s="31"/>
      <c r="J82" s="406"/>
      <c r="K82" s="406"/>
      <c r="L82" s="406"/>
      <c r="M82" s="405"/>
      <c r="N82" s="406"/>
      <c r="O82" s="406"/>
      <c r="P82" s="406"/>
      <c r="Q82" s="406"/>
      <c r="R82" s="406"/>
      <c r="S82" s="406"/>
      <c r="T82" s="406"/>
      <c r="U82" s="406"/>
      <c r="V82" s="291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406"/>
      <c r="AH82" s="292"/>
    </row>
    <row r="83" spans="1:34" ht="17.399999999999999" x14ac:dyDescent="0.3">
      <c r="A83" s="31"/>
      <c r="B83" s="31"/>
      <c r="C83" s="31"/>
      <c r="D83" s="31"/>
      <c r="E83" s="31"/>
      <c r="F83" s="31"/>
      <c r="G83" s="31"/>
      <c r="H83" s="31"/>
      <c r="I83" s="31"/>
      <c r="J83" s="406"/>
      <c r="K83" s="406"/>
      <c r="L83" s="406"/>
      <c r="M83" s="405"/>
      <c r="N83" s="406"/>
      <c r="O83" s="406"/>
      <c r="P83" s="406"/>
      <c r="Q83" s="406"/>
      <c r="R83" s="406"/>
      <c r="S83" s="406"/>
      <c r="T83" s="406"/>
      <c r="U83" s="406"/>
      <c r="V83" s="291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406"/>
      <c r="AH83" s="292"/>
    </row>
    <row r="84" spans="1:34" ht="17.399999999999999" x14ac:dyDescent="0.3">
      <c r="A84" s="31"/>
      <c r="B84" s="31"/>
      <c r="C84" s="31"/>
      <c r="D84" s="31"/>
      <c r="E84" s="31"/>
      <c r="F84" s="31"/>
      <c r="G84" s="31"/>
      <c r="H84" s="31"/>
      <c r="I84" s="31"/>
      <c r="J84" s="406"/>
      <c r="K84" s="406"/>
      <c r="L84" s="406"/>
      <c r="M84" s="405"/>
      <c r="N84" s="406"/>
      <c r="O84" s="406"/>
      <c r="P84" s="406"/>
      <c r="Q84" s="406"/>
      <c r="R84" s="406"/>
      <c r="S84" s="406"/>
      <c r="T84" s="406"/>
      <c r="U84" s="406"/>
      <c r="V84" s="291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406"/>
      <c r="AH84" s="292"/>
    </row>
    <row r="85" spans="1:34" ht="17.399999999999999" x14ac:dyDescent="0.3">
      <c r="A85" s="31"/>
      <c r="B85" s="31"/>
      <c r="C85" s="31"/>
      <c r="D85" s="31"/>
      <c r="E85" s="31"/>
      <c r="F85" s="31"/>
      <c r="G85" s="31"/>
      <c r="H85" s="31"/>
      <c r="I85" s="31"/>
      <c r="J85" s="406"/>
      <c r="K85" s="406"/>
      <c r="L85" s="406"/>
      <c r="M85" s="405"/>
      <c r="N85" s="406"/>
      <c r="O85" s="406"/>
      <c r="P85" s="406"/>
      <c r="Q85" s="406"/>
      <c r="R85" s="406"/>
      <c r="S85" s="406"/>
      <c r="T85" s="406"/>
      <c r="U85" s="406"/>
      <c r="V85" s="291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406"/>
      <c r="AH85" s="292"/>
    </row>
    <row r="86" spans="1:34" ht="17.399999999999999" x14ac:dyDescent="0.3">
      <c r="A86" s="31"/>
      <c r="B86" s="31"/>
      <c r="C86" s="31"/>
      <c r="D86" s="31"/>
      <c r="E86" s="31"/>
      <c r="F86" s="31"/>
      <c r="G86" s="31"/>
      <c r="H86" s="31"/>
      <c r="I86" s="31"/>
      <c r="J86" s="406"/>
      <c r="K86" s="406"/>
      <c r="L86" s="406"/>
      <c r="M86" s="405"/>
      <c r="N86" s="406"/>
      <c r="O86" s="406"/>
      <c r="P86" s="406"/>
      <c r="Q86" s="406"/>
      <c r="R86" s="406"/>
      <c r="S86" s="406"/>
      <c r="T86" s="406"/>
      <c r="U86" s="406"/>
      <c r="V86" s="291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406"/>
      <c r="AH86" s="292"/>
    </row>
    <row r="87" spans="1:34" ht="17.399999999999999" x14ac:dyDescent="0.3">
      <c r="A87" s="31"/>
      <c r="B87" s="31"/>
      <c r="C87" s="31"/>
      <c r="D87" s="31"/>
      <c r="E87" s="31"/>
      <c r="F87" s="31"/>
      <c r="G87" s="31"/>
      <c r="H87" s="31"/>
      <c r="I87" s="31"/>
      <c r="J87" s="406"/>
      <c r="K87" s="406"/>
      <c r="L87" s="406"/>
      <c r="M87" s="405"/>
      <c r="N87" s="406"/>
      <c r="O87" s="406"/>
      <c r="P87" s="406"/>
      <c r="Q87" s="406"/>
      <c r="R87" s="406"/>
      <c r="S87" s="406"/>
      <c r="T87" s="406"/>
      <c r="U87" s="406"/>
      <c r="V87" s="291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406"/>
      <c r="AH87" s="292"/>
    </row>
    <row r="88" spans="1:34" ht="17.399999999999999" x14ac:dyDescent="0.3">
      <c r="A88" s="31"/>
      <c r="B88" s="31"/>
      <c r="C88" s="31"/>
      <c r="D88" s="31"/>
      <c r="E88" s="31"/>
      <c r="F88" s="31"/>
      <c r="G88" s="31"/>
      <c r="H88" s="31"/>
      <c r="I88" s="31"/>
      <c r="J88" s="406"/>
      <c r="K88" s="406"/>
      <c r="L88" s="406"/>
      <c r="M88" s="405"/>
      <c r="N88" s="406"/>
      <c r="O88" s="406"/>
      <c r="P88" s="406"/>
      <c r="Q88" s="406"/>
      <c r="R88" s="406"/>
      <c r="S88" s="406"/>
      <c r="T88" s="406"/>
      <c r="U88" s="406"/>
      <c r="V88" s="291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406"/>
      <c r="AH88" s="292"/>
    </row>
    <row r="89" spans="1:34" ht="17.399999999999999" x14ac:dyDescent="0.3">
      <c r="A89" s="31"/>
      <c r="B89" s="31"/>
      <c r="C89" s="31"/>
      <c r="D89" s="31"/>
      <c r="E89" s="31"/>
      <c r="F89" s="31"/>
      <c r="G89" s="31"/>
      <c r="H89" s="31"/>
      <c r="I89" s="31"/>
      <c r="J89" s="406"/>
      <c r="K89" s="406"/>
      <c r="L89" s="406"/>
      <c r="M89" s="405"/>
      <c r="N89" s="406"/>
      <c r="O89" s="406"/>
      <c r="P89" s="406"/>
      <c r="Q89" s="406"/>
      <c r="R89" s="406"/>
      <c r="S89" s="406"/>
      <c r="T89" s="406"/>
      <c r="U89" s="406"/>
      <c r="V89" s="291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406"/>
      <c r="AH89" s="292"/>
    </row>
    <row r="90" spans="1:34" ht="17.399999999999999" x14ac:dyDescent="0.3">
      <c r="A90" s="31"/>
      <c r="B90" s="31"/>
      <c r="C90" s="31"/>
      <c r="D90" s="31"/>
      <c r="E90" s="31"/>
      <c r="F90" s="31"/>
      <c r="G90" s="31"/>
      <c r="H90" s="31"/>
      <c r="I90" s="31"/>
      <c r="J90" s="406"/>
      <c r="K90" s="406"/>
      <c r="L90" s="406"/>
      <c r="M90" s="405"/>
      <c r="N90" s="406"/>
      <c r="O90" s="406"/>
      <c r="P90" s="406"/>
      <c r="Q90" s="406"/>
      <c r="R90" s="406"/>
      <c r="S90" s="406"/>
      <c r="T90" s="406"/>
      <c r="U90" s="406"/>
      <c r="V90" s="291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406"/>
      <c r="AH90" s="292"/>
    </row>
    <row r="91" spans="1:34" ht="17.399999999999999" x14ac:dyDescent="0.3">
      <c r="A91" s="31"/>
      <c r="B91" s="31"/>
      <c r="C91" s="31"/>
      <c r="D91" s="31"/>
      <c r="E91" s="31"/>
      <c r="F91" s="31"/>
      <c r="G91" s="31"/>
      <c r="H91" s="31"/>
      <c r="I91" s="31"/>
      <c r="J91" s="406"/>
      <c r="K91" s="406"/>
      <c r="L91" s="406"/>
      <c r="M91" s="405"/>
      <c r="N91" s="406"/>
      <c r="O91" s="406"/>
      <c r="P91" s="406"/>
      <c r="Q91" s="406"/>
      <c r="R91" s="406"/>
      <c r="S91" s="406"/>
      <c r="T91" s="406"/>
      <c r="U91" s="406"/>
      <c r="V91" s="291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406"/>
      <c r="AH91" s="292"/>
    </row>
    <row r="92" spans="1:34" ht="17.399999999999999" x14ac:dyDescent="0.3">
      <c r="A92" s="31"/>
      <c r="B92" s="31"/>
      <c r="C92" s="31"/>
      <c r="D92" s="31"/>
      <c r="E92" s="31"/>
      <c r="F92" s="31"/>
      <c r="G92" s="31"/>
      <c r="H92" s="31"/>
      <c r="I92" s="31"/>
      <c r="J92" s="406"/>
      <c r="K92" s="406"/>
      <c r="L92" s="406"/>
      <c r="M92" s="405"/>
      <c r="N92" s="406"/>
      <c r="O92" s="406"/>
      <c r="P92" s="406"/>
      <c r="Q92" s="406"/>
      <c r="R92" s="406"/>
      <c r="S92" s="406"/>
      <c r="T92" s="406"/>
      <c r="U92" s="406"/>
      <c r="V92" s="291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406"/>
      <c r="AH92" s="292"/>
    </row>
    <row r="93" spans="1:34" ht="17.399999999999999" x14ac:dyDescent="0.3">
      <c r="A93" s="31"/>
      <c r="B93" s="31"/>
      <c r="C93" s="31"/>
      <c r="D93" s="31"/>
      <c r="E93" s="31"/>
      <c r="F93" s="31"/>
      <c r="G93" s="31"/>
      <c r="H93" s="31"/>
      <c r="I93" s="31"/>
      <c r="J93" s="406"/>
      <c r="K93" s="406"/>
      <c r="L93" s="406"/>
      <c r="M93" s="405"/>
      <c r="N93" s="406"/>
      <c r="O93" s="406"/>
      <c r="P93" s="406"/>
      <c r="Q93" s="406"/>
      <c r="R93" s="406"/>
      <c r="S93" s="406"/>
      <c r="T93" s="406"/>
      <c r="U93" s="406"/>
      <c r="V93" s="291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406"/>
      <c r="AH93" s="292"/>
    </row>
    <row r="94" spans="1:34" ht="17.399999999999999" x14ac:dyDescent="0.3">
      <c r="A94" s="31"/>
      <c r="B94" s="31"/>
      <c r="C94" s="31"/>
      <c r="D94" s="31"/>
      <c r="E94" s="31"/>
      <c r="F94" s="31"/>
      <c r="G94" s="31"/>
      <c r="H94" s="31"/>
      <c r="I94" s="31"/>
      <c r="J94" s="406"/>
      <c r="K94" s="406"/>
      <c r="L94" s="406"/>
      <c r="M94" s="405"/>
      <c r="N94" s="406"/>
      <c r="O94" s="406"/>
      <c r="P94" s="406"/>
      <c r="Q94" s="406"/>
      <c r="R94" s="406"/>
      <c r="S94" s="406"/>
      <c r="T94" s="406"/>
      <c r="U94" s="406"/>
      <c r="V94" s="291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406"/>
      <c r="AH94" s="292"/>
    </row>
    <row r="95" spans="1:34" ht="17.399999999999999" x14ac:dyDescent="0.3">
      <c r="A95" s="31"/>
      <c r="B95" s="31"/>
      <c r="C95" s="31"/>
      <c r="D95" s="31"/>
      <c r="E95" s="31"/>
      <c r="F95" s="31"/>
      <c r="G95" s="31"/>
      <c r="H95" s="31"/>
      <c r="I95" s="31"/>
      <c r="J95" s="406"/>
      <c r="K95" s="406"/>
      <c r="L95" s="406"/>
      <c r="M95" s="405"/>
      <c r="N95" s="406"/>
      <c r="O95" s="406"/>
      <c r="P95" s="406"/>
      <c r="Q95" s="406"/>
      <c r="R95" s="406"/>
      <c r="S95" s="406"/>
      <c r="T95" s="406"/>
      <c r="U95" s="406"/>
      <c r="V95" s="291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406"/>
      <c r="AH95" s="292"/>
    </row>
    <row r="96" spans="1:34" ht="17.399999999999999" x14ac:dyDescent="0.3">
      <c r="A96" s="31"/>
      <c r="B96" s="31"/>
      <c r="C96" s="31"/>
      <c r="D96" s="31"/>
      <c r="E96" s="31"/>
      <c r="F96" s="31"/>
      <c r="G96" s="31"/>
      <c r="H96" s="31"/>
      <c r="I96" s="31"/>
      <c r="J96" s="406"/>
      <c r="K96" s="406"/>
      <c r="L96" s="406"/>
      <c r="M96" s="405"/>
      <c r="N96" s="406"/>
      <c r="O96" s="406"/>
      <c r="P96" s="406"/>
      <c r="Q96" s="406"/>
      <c r="R96" s="406"/>
      <c r="S96" s="406"/>
      <c r="T96" s="406"/>
      <c r="U96" s="406"/>
      <c r="V96" s="291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406"/>
      <c r="AH96" s="292"/>
    </row>
    <row r="97" spans="1:34" ht="17.399999999999999" x14ac:dyDescent="0.3">
      <c r="A97" s="31"/>
      <c r="B97" s="31"/>
      <c r="C97" s="31"/>
      <c r="D97" s="31"/>
      <c r="E97" s="31"/>
      <c r="F97" s="31"/>
      <c r="G97" s="31"/>
      <c r="H97" s="31"/>
      <c r="I97" s="31"/>
      <c r="J97" s="406"/>
      <c r="K97" s="406"/>
      <c r="L97" s="406"/>
      <c r="M97" s="405"/>
      <c r="N97" s="406"/>
      <c r="O97" s="406"/>
      <c r="P97" s="406"/>
      <c r="Q97" s="406"/>
      <c r="R97" s="406"/>
      <c r="S97" s="406"/>
      <c r="T97" s="406"/>
      <c r="U97" s="406"/>
      <c r="V97" s="291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406"/>
      <c r="AH97" s="292"/>
    </row>
    <row r="98" spans="1:34" ht="17.399999999999999" x14ac:dyDescent="0.3">
      <c r="A98" s="31"/>
      <c r="B98" s="31"/>
      <c r="C98" s="31"/>
      <c r="D98" s="31"/>
      <c r="E98" s="31"/>
      <c r="F98" s="31"/>
      <c r="G98" s="31"/>
      <c r="H98" s="31"/>
      <c r="I98" s="31"/>
      <c r="J98" s="406"/>
      <c r="K98" s="406"/>
      <c r="L98" s="406"/>
      <c r="M98" s="405"/>
      <c r="N98" s="406"/>
      <c r="O98" s="406"/>
      <c r="P98" s="406"/>
      <c r="Q98" s="406"/>
      <c r="R98" s="406"/>
      <c r="S98" s="406"/>
      <c r="T98" s="406"/>
      <c r="U98" s="406"/>
      <c r="V98" s="291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406"/>
      <c r="AH98" s="292"/>
    </row>
    <row r="99" spans="1:34" ht="17.399999999999999" x14ac:dyDescent="0.3">
      <c r="A99" s="31"/>
      <c r="B99" s="31"/>
      <c r="C99" s="31"/>
      <c r="D99" s="31"/>
      <c r="E99" s="31"/>
      <c r="F99" s="31"/>
      <c r="G99" s="31"/>
      <c r="H99" s="31"/>
      <c r="I99" s="31"/>
      <c r="J99" s="406"/>
      <c r="K99" s="406"/>
      <c r="L99" s="406"/>
      <c r="M99" s="405"/>
      <c r="N99" s="406"/>
      <c r="O99" s="406"/>
      <c r="P99" s="406"/>
      <c r="Q99" s="406"/>
      <c r="R99" s="406"/>
      <c r="S99" s="406"/>
      <c r="T99" s="406"/>
      <c r="U99" s="406"/>
      <c r="V99" s="291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406"/>
      <c r="AH99" s="292"/>
    </row>
    <row r="100" spans="1:34" ht="17.399999999999999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406"/>
      <c r="K100" s="406"/>
      <c r="L100" s="406"/>
      <c r="M100" s="405"/>
      <c r="N100" s="406"/>
      <c r="O100" s="406"/>
      <c r="P100" s="406"/>
      <c r="Q100" s="406"/>
      <c r="R100" s="406"/>
      <c r="S100" s="406"/>
      <c r="T100" s="406"/>
      <c r="U100" s="406"/>
      <c r="V100" s="291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406"/>
      <c r="AH100" s="292"/>
    </row>
    <row r="101" spans="1:34" ht="17.399999999999999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406"/>
      <c r="K101" s="406"/>
      <c r="L101" s="406"/>
      <c r="M101" s="405"/>
      <c r="N101" s="406"/>
      <c r="O101" s="406"/>
      <c r="P101" s="406"/>
      <c r="Q101" s="406"/>
      <c r="R101" s="406"/>
      <c r="S101" s="406"/>
      <c r="T101" s="406"/>
      <c r="U101" s="406"/>
      <c r="V101" s="291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406"/>
      <c r="AH101" s="292"/>
    </row>
    <row r="102" spans="1:34" ht="17.399999999999999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406"/>
      <c r="K102" s="406"/>
      <c r="L102" s="406"/>
      <c r="M102" s="405"/>
      <c r="N102" s="406"/>
      <c r="O102" s="406"/>
      <c r="P102" s="406"/>
      <c r="Q102" s="406"/>
      <c r="R102" s="406"/>
      <c r="S102" s="406"/>
      <c r="T102" s="406"/>
      <c r="U102" s="406"/>
      <c r="V102" s="291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406"/>
      <c r="AH102" s="292"/>
    </row>
    <row r="103" spans="1:34" ht="17.399999999999999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406"/>
      <c r="K103" s="406"/>
      <c r="L103" s="406"/>
      <c r="M103" s="405"/>
      <c r="N103" s="406"/>
      <c r="O103" s="406"/>
      <c r="P103" s="406"/>
      <c r="Q103" s="406"/>
      <c r="R103" s="406"/>
      <c r="S103" s="406"/>
      <c r="T103" s="406"/>
      <c r="U103" s="406"/>
      <c r="V103" s="291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406"/>
      <c r="AH103" s="292"/>
    </row>
    <row r="104" spans="1:34" ht="17.399999999999999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406"/>
      <c r="K104" s="406"/>
      <c r="L104" s="406"/>
      <c r="M104" s="405"/>
      <c r="N104" s="406"/>
      <c r="O104" s="406"/>
      <c r="P104" s="406"/>
      <c r="Q104" s="406"/>
      <c r="R104" s="406"/>
      <c r="S104" s="406"/>
      <c r="T104" s="406"/>
      <c r="U104" s="406"/>
      <c r="V104" s="291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406"/>
      <c r="AH104" s="292"/>
    </row>
    <row r="105" spans="1:34" ht="17.399999999999999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406"/>
      <c r="K105" s="406"/>
      <c r="L105" s="406"/>
      <c r="M105" s="405"/>
      <c r="N105" s="406"/>
      <c r="O105" s="406"/>
      <c r="P105" s="406"/>
      <c r="Q105" s="406"/>
      <c r="R105" s="406"/>
      <c r="S105" s="406"/>
      <c r="T105" s="406"/>
      <c r="U105" s="406"/>
      <c r="V105" s="291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406"/>
      <c r="AH105" s="292"/>
    </row>
    <row r="106" spans="1:34" ht="17.399999999999999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406"/>
      <c r="K106" s="406"/>
      <c r="L106" s="406"/>
      <c r="M106" s="405"/>
      <c r="N106" s="406"/>
      <c r="O106" s="406"/>
      <c r="P106" s="406"/>
      <c r="Q106" s="406"/>
      <c r="R106" s="406"/>
      <c r="S106" s="406"/>
      <c r="T106" s="406"/>
      <c r="U106" s="406"/>
      <c r="V106" s="291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406"/>
      <c r="AH106" s="292"/>
    </row>
    <row r="107" spans="1:34" ht="17.399999999999999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406"/>
      <c r="K107" s="406"/>
      <c r="L107" s="406"/>
      <c r="M107" s="405"/>
      <c r="N107" s="406"/>
      <c r="O107" s="406"/>
      <c r="P107" s="406"/>
      <c r="Q107" s="406"/>
      <c r="R107" s="406"/>
      <c r="S107" s="406"/>
      <c r="T107" s="406"/>
      <c r="U107" s="406"/>
      <c r="V107" s="291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406"/>
      <c r="AH107" s="292"/>
    </row>
    <row r="108" spans="1:34" ht="17.399999999999999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406"/>
      <c r="K108" s="406"/>
      <c r="L108" s="406"/>
      <c r="M108" s="405"/>
      <c r="N108" s="406"/>
      <c r="O108" s="406"/>
      <c r="P108" s="406"/>
      <c r="Q108" s="406"/>
      <c r="R108" s="406"/>
      <c r="S108" s="406"/>
      <c r="T108" s="406"/>
      <c r="U108" s="406"/>
      <c r="V108" s="291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406"/>
      <c r="AH108" s="292"/>
    </row>
    <row r="109" spans="1:34" ht="17.399999999999999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406"/>
      <c r="K109" s="406"/>
      <c r="L109" s="406"/>
      <c r="M109" s="405"/>
      <c r="N109" s="406"/>
      <c r="O109" s="406"/>
      <c r="P109" s="406"/>
      <c r="Q109" s="406"/>
      <c r="R109" s="406"/>
      <c r="S109" s="406"/>
      <c r="T109" s="406"/>
      <c r="U109" s="406"/>
      <c r="V109" s="291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406"/>
      <c r="AH109" s="292"/>
    </row>
    <row r="110" spans="1:34" ht="17.399999999999999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406"/>
      <c r="K110" s="406"/>
      <c r="L110" s="406"/>
      <c r="M110" s="405"/>
      <c r="N110" s="406"/>
      <c r="O110" s="406"/>
      <c r="P110" s="406"/>
      <c r="Q110" s="406"/>
      <c r="R110" s="406"/>
      <c r="S110" s="406"/>
      <c r="T110" s="406"/>
      <c r="U110" s="406"/>
      <c r="V110" s="291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406"/>
      <c r="AH110" s="292"/>
    </row>
    <row r="111" spans="1:34" ht="17.399999999999999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406"/>
      <c r="K111" s="406"/>
      <c r="L111" s="406"/>
      <c r="M111" s="405"/>
      <c r="N111" s="406"/>
      <c r="O111" s="406"/>
      <c r="P111" s="406"/>
      <c r="Q111" s="406"/>
      <c r="R111" s="406"/>
      <c r="S111" s="406"/>
      <c r="T111" s="406"/>
      <c r="U111" s="406"/>
      <c r="V111" s="291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406"/>
      <c r="AH111" s="292"/>
    </row>
    <row r="112" spans="1:34" ht="17.399999999999999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406"/>
      <c r="K112" s="406"/>
      <c r="L112" s="406"/>
      <c r="M112" s="405"/>
      <c r="N112" s="406"/>
      <c r="O112" s="406"/>
      <c r="P112" s="406"/>
      <c r="Q112" s="406"/>
      <c r="R112" s="406"/>
      <c r="S112" s="406"/>
      <c r="T112" s="406"/>
      <c r="U112" s="406"/>
      <c r="V112" s="291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406"/>
      <c r="AH112" s="292"/>
    </row>
    <row r="113" spans="1:34" ht="17.399999999999999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406"/>
      <c r="K113" s="406"/>
      <c r="L113" s="406"/>
      <c r="M113" s="405"/>
      <c r="N113" s="406"/>
      <c r="O113" s="406"/>
      <c r="P113" s="406"/>
      <c r="Q113" s="406"/>
      <c r="R113" s="406"/>
      <c r="S113" s="406"/>
      <c r="T113" s="406"/>
      <c r="U113" s="406"/>
      <c r="V113" s="291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406"/>
      <c r="AH113" s="292"/>
    </row>
    <row r="114" spans="1:34" ht="17.399999999999999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406"/>
      <c r="K114" s="406"/>
      <c r="L114" s="406"/>
      <c r="M114" s="405"/>
      <c r="N114" s="406"/>
      <c r="O114" s="406"/>
      <c r="P114" s="406"/>
      <c r="Q114" s="406"/>
      <c r="R114" s="406"/>
      <c r="S114" s="406"/>
      <c r="T114" s="406"/>
      <c r="U114" s="406"/>
      <c r="V114" s="291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406"/>
      <c r="AH114" s="292"/>
    </row>
    <row r="115" spans="1:34" ht="17.399999999999999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406"/>
      <c r="K115" s="406"/>
      <c r="L115" s="406"/>
      <c r="M115" s="405"/>
      <c r="N115" s="406"/>
      <c r="O115" s="406"/>
      <c r="P115" s="406"/>
      <c r="Q115" s="406"/>
      <c r="R115" s="406"/>
      <c r="S115" s="406"/>
      <c r="T115" s="406"/>
      <c r="U115" s="406"/>
      <c r="V115" s="291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406"/>
      <c r="AH115" s="292"/>
    </row>
    <row r="116" spans="1:34" ht="17.399999999999999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406"/>
      <c r="K116" s="406"/>
      <c r="L116" s="406"/>
      <c r="M116" s="405"/>
      <c r="N116" s="406"/>
      <c r="O116" s="406"/>
      <c r="P116" s="406"/>
      <c r="Q116" s="406"/>
      <c r="R116" s="406"/>
      <c r="S116" s="406"/>
      <c r="T116" s="406"/>
      <c r="U116" s="406"/>
      <c r="V116" s="291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406"/>
      <c r="AH116" s="292"/>
    </row>
    <row r="117" spans="1:34" ht="17.399999999999999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406"/>
      <c r="K117" s="406"/>
      <c r="L117" s="406"/>
      <c r="M117" s="405"/>
      <c r="N117" s="406"/>
      <c r="O117" s="406"/>
      <c r="P117" s="406"/>
      <c r="Q117" s="406"/>
      <c r="R117" s="406"/>
      <c r="S117" s="406"/>
      <c r="T117" s="406"/>
      <c r="U117" s="406"/>
      <c r="V117" s="291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406"/>
      <c r="AH117" s="292"/>
    </row>
    <row r="118" spans="1:34" ht="17.399999999999999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406"/>
      <c r="K118" s="406"/>
      <c r="L118" s="406"/>
      <c r="M118" s="405"/>
      <c r="N118" s="406"/>
      <c r="O118" s="406"/>
      <c r="P118" s="406"/>
      <c r="Q118" s="406"/>
      <c r="R118" s="406"/>
      <c r="S118" s="406"/>
      <c r="T118" s="406"/>
      <c r="U118" s="406"/>
      <c r="V118" s="291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406"/>
      <c r="AH118" s="292"/>
    </row>
    <row r="119" spans="1:34" ht="17.399999999999999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406"/>
      <c r="K119" s="406"/>
      <c r="L119" s="406"/>
      <c r="M119" s="405"/>
      <c r="N119" s="406"/>
      <c r="O119" s="406"/>
      <c r="P119" s="406"/>
      <c r="Q119" s="406"/>
      <c r="R119" s="406"/>
      <c r="S119" s="406"/>
      <c r="T119" s="406"/>
      <c r="U119" s="406"/>
      <c r="V119" s="291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406"/>
      <c r="AH119" s="292"/>
    </row>
    <row r="120" spans="1:34" ht="17.399999999999999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406"/>
      <c r="K120" s="406"/>
      <c r="L120" s="406"/>
      <c r="M120" s="405"/>
      <c r="N120" s="406"/>
      <c r="O120" s="406"/>
      <c r="P120" s="406"/>
      <c r="Q120" s="406"/>
      <c r="R120" s="406"/>
      <c r="S120" s="406"/>
      <c r="T120" s="406"/>
      <c r="U120" s="406"/>
      <c r="V120" s="291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406"/>
      <c r="AH120" s="292"/>
    </row>
    <row r="121" spans="1:34" ht="17.399999999999999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406"/>
      <c r="K121" s="406"/>
      <c r="L121" s="406"/>
      <c r="M121" s="405"/>
      <c r="N121" s="406"/>
      <c r="O121" s="406"/>
      <c r="P121" s="406"/>
      <c r="Q121" s="406"/>
      <c r="R121" s="406"/>
      <c r="S121" s="406"/>
      <c r="T121" s="406"/>
      <c r="U121" s="406"/>
      <c r="V121" s="291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406"/>
      <c r="AH121" s="292"/>
    </row>
    <row r="122" spans="1:34" ht="17.399999999999999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406"/>
      <c r="K122" s="406"/>
      <c r="L122" s="406"/>
      <c r="M122" s="405"/>
      <c r="N122" s="406"/>
      <c r="O122" s="406"/>
      <c r="P122" s="406"/>
      <c r="Q122" s="406"/>
      <c r="R122" s="406"/>
      <c r="S122" s="406"/>
      <c r="T122" s="406"/>
      <c r="U122" s="406"/>
      <c r="V122" s="291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406"/>
      <c r="AH122" s="292"/>
    </row>
    <row r="123" spans="1:34" ht="17.399999999999999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406"/>
      <c r="K123" s="406"/>
      <c r="L123" s="406"/>
      <c r="M123" s="405"/>
      <c r="N123" s="406"/>
      <c r="O123" s="406"/>
      <c r="P123" s="406"/>
      <c r="Q123" s="406"/>
      <c r="R123" s="406"/>
      <c r="S123" s="406"/>
      <c r="T123" s="406"/>
      <c r="U123" s="406"/>
      <c r="V123" s="291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406"/>
      <c r="AH123" s="292"/>
    </row>
    <row r="124" spans="1:34" ht="17.399999999999999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406"/>
      <c r="K124" s="406"/>
      <c r="L124" s="406"/>
      <c r="M124" s="405"/>
      <c r="N124" s="406"/>
      <c r="O124" s="406"/>
      <c r="P124" s="406"/>
      <c r="Q124" s="406"/>
      <c r="R124" s="406"/>
      <c r="S124" s="406"/>
      <c r="T124" s="406"/>
      <c r="U124" s="406"/>
      <c r="V124" s="291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406"/>
      <c r="AH124" s="292"/>
    </row>
    <row r="125" spans="1:34" ht="17.399999999999999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406"/>
      <c r="K125" s="406"/>
      <c r="L125" s="406"/>
      <c r="M125" s="405"/>
      <c r="N125" s="406"/>
      <c r="O125" s="406"/>
      <c r="P125" s="406"/>
      <c r="Q125" s="406"/>
      <c r="R125" s="406"/>
      <c r="S125" s="406"/>
      <c r="T125" s="406"/>
      <c r="U125" s="406"/>
      <c r="V125" s="291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406"/>
      <c r="AH125" s="292"/>
    </row>
    <row r="126" spans="1:34" ht="17.399999999999999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406"/>
      <c r="K126" s="406"/>
      <c r="L126" s="406"/>
      <c r="M126" s="405"/>
      <c r="N126" s="406"/>
      <c r="O126" s="406"/>
      <c r="P126" s="406"/>
      <c r="Q126" s="406"/>
      <c r="R126" s="406"/>
      <c r="S126" s="406"/>
      <c r="T126" s="406"/>
      <c r="U126" s="406"/>
      <c r="V126" s="291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406"/>
      <c r="AH126" s="292"/>
    </row>
    <row r="127" spans="1:34" ht="17.399999999999999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406"/>
      <c r="K127" s="406"/>
      <c r="L127" s="406"/>
      <c r="M127" s="405"/>
      <c r="N127" s="406"/>
      <c r="O127" s="406"/>
      <c r="P127" s="406"/>
      <c r="Q127" s="406"/>
      <c r="R127" s="406"/>
      <c r="S127" s="406"/>
      <c r="T127" s="406"/>
      <c r="U127" s="406"/>
      <c r="V127" s="291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406"/>
      <c r="AH127" s="292"/>
    </row>
    <row r="128" spans="1:34" ht="17.399999999999999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406"/>
      <c r="K128" s="406"/>
      <c r="L128" s="406"/>
      <c r="M128" s="405"/>
      <c r="N128" s="406"/>
      <c r="O128" s="406"/>
      <c r="P128" s="406"/>
      <c r="Q128" s="406"/>
      <c r="R128" s="406"/>
      <c r="S128" s="406"/>
      <c r="T128" s="406"/>
      <c r="U128" s="406"/>
      <c r="V128" s="291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406"/>
      <c r="AH128" s="292"/>
    </row>
    <row r="129" spans="1:34" ht="17.399999999999999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406"/>
      <c r="K129" s="406"/>
      <c r="L129" s="406"/>
      <c r="M129" s="405"/>
      <c r="N129" s="406"/>
      <c r="O129" s="406"/>
      <c r="P129" s="406"/>
      <c r="Q129" s="406"/>
      <c r="R129" s="406"/>
      <c r="S129" s="406"/>
      <c r="T129" s="406"/>
      <c r="U129" s="406"/>
      <c r="V129" s="291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406"/>
      <c r="AH129" s="292"/>
    </row>
    <row r="130" spans="1:34" ht="17.399999999999999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406"/>
      <c r="K130" s="406"/>
      <c r="L130" s="406"/>
      <c r="M130" s="405"/>
      <c r="N130" s="406"/>
      <c r="O130" s="406"/>
      <c r="P130" s="406"/>
      <c r="Q130" s="406"/>
      <c r="R130" s="406"/>
      <c r="S130" s="406"/>
      <c r="T130" s="406"/>
      <c r="U130" s="406"/>
      <c r="V130" s="291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406"/>
      <c r="AH130" s="292"/>
    </row>
    <row r="131" spans="1:34" ht="17.399999999999999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406"/>
      <c r="K131" s="406"/>
      <c r="L131" s="406"/>
      <c r="M131" s="405"/>
      <c r="N131" s="406"/>
      <c r="O131" s="406"/>
      <c r="P131" s="406"/>
      <c r="Q131" s="406"/>
      <c r="R131" s="406"/>
      <c r="S131" s="406"/>
      <c r="T131" s="406"/>
      <c r="U131" s="406"/>
      <c r="V131" s="291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406"/>
      <c r="AH131" s="292"/>
    </row>
    <row r="132" spans="1:34" ht="17.399999999999999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406"/>
      <c r="K132" s="406"/>
      <c r="L132" s="406"/>
      <c r="M132" s="405"/>
      <c r="N132" s="406"/>
      <c r="O132" s="406"/>
      <c r="P132" s="406"/>
      <c r="Q132" s="406"/>
      <c r="R132" s="406"/>
      <c r="S132" s="406"/>
      <c r="T132" s="406"/>
      <c r="U132" s="406"/>
      <c r="V132" s="291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406"/>
      <c r="AH132" s="292"/>
    </row>
    <row r="133" spans="1:34" ht="17.399999999999999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406"/>
      <c r="K133" s="406"/>
      <c r="L133" s="406"/>
      <c r="M133" s="405"/>
      <c r="N133" s="406"/>
      <c r="O133" s="406"/>
      <c r="P133" s="406"/>
      <c r="Q133" s="406"/>
      <c r="R133" s="406"/>
      <c r="S133" s="406"/>
      <c r="T133" s="406"/>
      <c r="U133" s="406"/>
      <c r="V133" s="291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406"/>
      <c r="AH133" s="292"/>
    </row>
    <row r="134" spans="1:34" ht="17.399999999999999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406"/>
      <c r="K134" s="406"/>
      <c r="L134" s="406"/>
      <c r="M134" s="405"/>
      <c r="N134" s="406"/>
      <c r="O134" s="406"/>
      <c r="P134" s="406"/>
      <c r="Q134" s="406"/>
      <c r="R134" s="406"/>
      <c r="S134" s="406"/>
      <c r="T134" s="406"/>
      <c r="U134" s="406"/>
      <c r="V134" s="291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406"/>
      <c r="AH134" s="292"/>
    </row>
    <row r="135" spans="1:34" ht="17.399999999999999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406"/>
      <c r="K135" s="406"/>
      <c r="L135" s="406"/>
      <c r="M135" s="405"/>
      <c r="N135" s="406"/>
      <c r="O135" s="406"/>
      <c r="P135" s="406"/>
      <c r="Q135" s="406"/>
      <c r="R135" s="406"/>
      <c r="S135" s="406"/>
      <c r="T135" s="406"/>
      <c r="U135" s="406"/>
      <c r="V135" s="291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406"/>
      <c r="AH135" s="292"/>
    </row>
    <row r="136" spans="1:34" ht="17.399999999999999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406"/>
      <c r="K136" s="406"/>
      <c r="L136" s="406"/>
      <c r="M136" s="405"/>
      <c r="N136" s="406"/>
      <c r="O136" s="406"/>
      <c r="P136" s="406"/>
      <c r="Q136" s="406"/>
      <c r="R136" s="406"/>
      <c r="S136" s="406"/>
      <c r="T136" s="406"/>
      <c r="U136" s="406"/>
      <c r="V136" s="291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406"/>
      <c r="AH136" s="292"/>
    </row>
    <row r="137" spans="1:34" ht="17.399999999999999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406"/>
      <c r="K137" s="406"/>
      <c r="L137" s="406"/>
      <c r="M137" s="405"/>
      <c r="N137" s="406"/>
      <c r="O137" s="406"/>
      <c r="P137" s="406"/>
      <c r="Q137" s="406"/>
      <c r="R137" s="406"/>
      <c r="S137" s="406"/>
      <c r="T137" s="406"/>
      <c r="U137" s="406"/>
      <c r="V137" s="291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406"/>
      <c r="AH137" s="292"/>
    </row>
    <row r="138" spans="1:34" ht="17.399999999999999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406"/>
      <c r="K138" s="406"/>
      <c r="L138" s="406"/>
      <c r="M138" s="405"/>
      <c r="N138" s="406"/>
      <c r="O138" s="406"/>
      <c r="P138" s="406"/>
      <c r="Q138" s="406"/>
      <c r="R138" s="406"/>
      <c r="S138" s="406"/>
      <c r="T138" s="406"/>
      <c r="U138" s="406"/>
      <c r="V138" s="291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406"/>
      <c r="AH138" s="292"/>
    </row>
    <row r="139" spans="1:34" ht="17.399999999999999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406"/>
      <c r="K139" s="406"/>
      <c r="L139" s="406"/>
      <c r="M139" s="405"/>
      <c r="N139" s="406"/>
      <c r="O139" s="406"/>
      <c r="P139" s="406"/>
      <c r="Q139" s="406"/>
      <c r="R139" s="406"/>
      <c r="S139" s="406"/>
      <c r="T139" s="406"/>
      <c r="U139" s="406"/>
      <c r="V139" s="291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406"/>
      <c r="AH139" s="292"/>
    </row>
    <row r="140" spans="1:34" ht="17.399999999999999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406"/>
      <c r="K140" s="406"/>
      <c r="L140" s="406"/>
      <c r="M140" s="405"/>
      <c r="N140" s="406"/>
      <c r="O140" s="406"/>
      <c r="P140" s="406"/>
      <c r="Q140" s="406"/>
      <c r="R140" s="406"/>
      <c r="S140" s="406"/>
      <c r="T140" s="406"/>
      <c r="U140" s="406"/>
      <c r="V140" s="291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406"/>
      <c r="AH140" s="292"/>
    </row>
    <row r="141" spans="1:34" ht="17.399999999999999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406"/>
      <c r="K141" s="406"/>
      <c r="L141" s="406"/>
      <c r="M141" s="405"/>
      <c r="N141" s="406"/>
      <c r="O141" s="406"/>
      <c r="P141" s="406"/>
      <c r="Q141" s="406"/>
      <c r="R141" s="406"/>
      <c r="S141" s="406"/>
      <c r="T141" s="406"/>
      <c r="U141" s="406"/>
      <c r="V141" s="291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406"/>
      <c r="AH141" s="292"/>
    </row>
    <row r="142" spans="1:34" ht="17.399999999999999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406"/>
      <c r="K142" s="406"/>
      <c r="L142" s="406"/>
      <c r="M142" s="405"/>
      <c r="N142" s="406"/>
      <c r="O142" s="406"/>
      <c r="P142" s="406"/>
      <c r="Q142" s="406"/>
      <c r="R142" s="406"/>
      <c r="S142" s="406"/>
      <c r="T142" s="406"/>
      <c r="U142" s="406"/>
      <c r="V142" s="291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406"/>
      <c r="AH142" s="292"/>
    </row>
    <row r="143" spans="1:34" ht="17.399999999999999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406"/>
      <c r="K143" s="406"/>
      <c r="L143" s="406"/>
      <c r="M143" s="405"/>
      <c r="N143" s="406"/>
      <c r="O143" s="406"/>
      <c r="P143" s="406"/>
      <c r="Q143" s="406"/>
      <c r="R143" s="406"/>
      <c r="S143" s="406"/>
      <c r="T143" s="406"/>
      <c r="U143" s="406"/>
      <c r="V143" s="291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406"/>
      <c r="AH143" s="292"/>
    </row>
    <row r="144" spans="1:34" ht="17.399999999999999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406"/>
      <c r="K144" s="406"/>
      <c r="L144" s="406"/>
      <c r="M144" s="405"/>
      <c r="N144" s="406"/>
      <c r="O144" s="406"/>
      <c r="P144" s="406"/>
      <c r="Q144" s="406"/>
      <c r="R144" s="406"/>
      <c r="S144" s="406"/>
      <c r="T144" s="406"/>
      <c r="U144" s="406"/>
      <c r="V144" s="291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406"/>
      <c r="AH144" s="292"/>
    </row>
    <row r="145" spans="1:34" ht="17.399999999999999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406"/>
      <c r="K145" s="406"/>
      <c r="L145" s="406"/>
      <c r="M145" s="405"/>
      <c r="N145" s="406"/>
      <c r="O145" s="406"/>
      <c r="P145" s="406"/>
      <c r="Q145" s="406"/>
      <c r="R145" s="406"/>
      <c r="S145" s="406"/>
      <c r="T145" s="406"/>
      <c r="U145" s="406"/>
      <c r="V145" s="291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406"/>
      <c r="AH145" s="292"/>
    </row>
    <row r="146" spans="1:34" ht="17.399999999999999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406"/>
      <c r="K146" s="406"/>
      <c r="L146" s="406"/>
      <c r="M146" s="405"/>
      <c r="N146" s="406"/>
      <c r="O146" s="406"/>
      <c r="P146" s="406"/>
      <c r="Q146" s="406"/>
      <c r="R146" s="406"/>
      <c r="S146" s="406"/>
      <c r="T146" s="406"/>
      <c r="U146" s="406"/>
      <c r="V146" s="291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406"/>
      <c r="AH146" s="292"/>
    </row>
    <row r="147" spans="1:34" ht="17.399999999999999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406"/>
      <c r="K147" s="406"/>
      <c r="L147" s="406"/>
      <c r="M147" s="405"/>
      <c r="N147" s="406"/>
      <c r="O147" s="406"/>
      <c r="P147" s="406"/>
      <c r="Q147" s="406"/>
      <c r="R147" s="406"/>
      <c r="S147" s="406"/>
      <c r="T147" s="406"/>
      <c r="U147" s="406"/>
      <c r="V147" s="291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406"/>
      <c r="AH147" s="292"/>
    </row>
    <row r="148" spans="1:34" ht="17.399999999999999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406"/>
      <c r="K148" s="406"/>
      <c r="L148" s="406"/>
      <c r="M148" s="405"/>
      <c r="N148" s="406"/>
      <c r="O148" s="406"/>
      <c r="P148" s="406"/>
      <c r="Q148" s="406"/>
      <c r="R148" s="406"/>
      <c r="S148" s="406"/>
      <c r="T148" s="406"/>
      <c r="U148" s="406"/>
      <c r="V148" s="291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406"/>
      <c r="AH148" s="292"/>
    </row>
    <row r="149" spans="1:34" ht="17.399999999999999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406"/>
      <c r="K149" s="406"/>
      <c r="L149" s="406"/>
      <c r="M149" s="405"/>
      <c r="N149" s="406"/>
      <c r="O149" s="406"/>
      <c r="P149" s="406"/>
      <c r="Q149" s="406"/>
      <c r="R149" s="406"/>
      <c r="S149" s="406"/>
      <c r="T149" s="406"/>
      <c r="U149" s="406"/>
      <c r="V149" s="291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406"/>
      <c r="AH149" s="292"/>
    </row>
    <row r="150" spans="1:34" ht="17.399999999999999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406"/>
      <c r="K150" s="406"/>
      <c r="L150" s="406"/>
      <c r="M150" s="405"/>
      <c r="N150" s="406"/>
      <c r="O150" s="406"/>
      <c r="P150" s="406"/>
      <c r="Q150" s="406"/>
      <c r="R150" s="406"/>
      <c r="S150" s="406"/>
      <c r="T150" s="406"/>
      <c r="U150" s="406"/>
      <c r="V150" s="291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406"/>
      <c r="AH150" s="292"/>
    </row>
    <row r="151" spans="1:34" ht="17.399999999999999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406"/>
      <c r="K151" s="406"/>
      <c r="L151" s="406"/>
      <c r="M151" s="405"/>
      <c r="N151" s="406"/>
      <c r="O151" s="406"/>
      <c r="P151" s="406"/>
      <c r="Q151" s="406"/>
      <c r="R151" s="406"/>
      <c r="S151" s="406"/>
      <c r="T151" s="406"/>
      <c r="U151" s="406"/>
      <c r="V151" s="291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406"/>
      <c r="AH151" s="292"/>
    </row>
    <row r="152" spans="1:34" ht="17.399999999999999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406"/>
      <c r="K152" s="406"/>
      <c r="L152" s="406"/>
      <c r="M152" s="405"/>
      <c r="N152" s="406"/>
      <c r="O152" s="406"/>
      <c r="P152" s="406"/>
      <c r="Q152" s="406"/>
      <c r="R152" s="406"/>
      <c r="S152" s="406"/>
      <c r="T152" s="406"/>
      <c r="U152" s="406"/>
      <c r="V152" s="291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406"/>
      <c r="AH152" s="292"/>
    </row>
    <row r="153" spans="1:34" ht="17.399999999999999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406"/>
      <c r="K153" s="406"/>
      <c r="L153" s="406"/>
      <c r="M153" s="405"/>
      <c r="N153" s="406"/>
      <c r="O153" s="406"/>
      <c r="P153" s="406"/>
      <c r="Q153" s="406"/>
      <c r="R153" s="406"/>
      <c r="S153" s="406"/>
      <c r="T153" s="406"/>
      <c r="U153" s="406"/>
      <c r="V153" s="291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406"/>
      <c r="AH153" s="292"/>
    </row>
    <row r="154" spans="1:34" ht="17.399999999999999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406"/>
      <c r="K154" s="406"/>
      <c r="L154" s="406"/>
      <c r="M154" s="405"/>
      <c r="N154" s="406"/>
      <c r="O154" s="406"/>
      <c r="P154" s="406"/>
      <c r="Q154" s="406"/>
      <c r="R154" s="406"/>
      <c r="S154" s="406"/>
      <c r="T154" s="406"/>
      <c r="U154" s="406"/>
      <c r="V154" s="291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406"/>
      <c r="AH154" s="292"/>
    </row>
    <row r="155" spans="1:34" ht="17.399999999999999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406"/>
      <c r="K155" s="406"/>
      <c r="L155" s="406"/>
      <c r="M155" s="405"/>
      <c r="N155" s="406"/>
      <c r="O155" s="406"/>
      <c r="P155" s="406"/>
      <c r="Q155" s="406"/>
      <c r="R155" s="406"/>
      <c r="S155" s="406"/>
      <c r="T155" s="406"/>
      <c r="U155" s="406"/>
      <c r="V155" s="291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406"/>
      <c r="AH155" s="292"/>
    </row>
    <row r="156" spans="1:34" ht="17.399999999999999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406"/>
      <c r="K156" s="406"/>
      <c r="L156" s="406"/>
      <c r="M156" s="405"/>
      <c r="N156" s="406"/>
      <c r="O156" s="406"/>
      <c r="P156" s="406"/>
      <c r="Q156" s="406"/>
      <c r="R156" s="406"/>
      <c r="S156" s="406"/>
      <c r="T156" s="406"/>
      <c r="U156" s="406"/>
      <c r="V156" s="291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406"/>
      <c r="AH156" s="292"/>
    </row>
    <row r="157" spans="1:34" ht="17.399999999999999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406"/>
      <c r="K157" s="406"/>
      <c r="L157" s="406"/>
      <c r="M157" s="405"/>
      <c r="N157" s="406"/>
      <c r="O157" s="406"/>
      <c r="P157" s="406"/>
      <c r="Q157" s="406"/>
      <c r="R157" s="406"/>
      <c r="S157" s="406"/>
      <c r="T157" s="406"/>
      <c r="U157" s="406"/>
      <c r="V157" s="291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406"/>
      <c r="AH157" s="292"/>
    </row>
    <row r="158" spans="1:34" x14ac:dyDescent="0.35">
      <c r="J158" s="15"/>
      <c r="K158" s="15"/>
      <c r="L158" s="15"/>
      <c r="M158" s="16"/>
      <c r="N158" s="15"/>
      <c r="O158" s="15"/>
      <c r="P158" s="15"/>
      <c r="Q158" s="15"/>
      <c r="R158" s="15"/>
      <c r="S158" s="15"/>
      <c r="T158" s="15"/>
      <c r="U158" s="15"/>
      <c r="AG158" s="15"/>
    </row>
    <row r="159" spans="1:34" x14ac:dyDescent="0.35">
      <c r="J159" s="15"/>
      <c r="K159" s="15"/>
      <c r="L159" s="15"/>
      <c r="M159" s="16"/>
      <c r="N159" s="15"/>
      <c r="O159" s="15"/>
      <c r="P159" s="15"/>
      <c r="Q159" s="15"/>
      <c r="R159" s="15"/>
      <c r="S159" s="15"/>
      <c r="T159" s="15"/>
      <c r="U159" s="15"/>
      <c r="AG159" s="15"/>
    </row>
  </sheetData>
  <mergeCells count="16">
    <mergeCell ref="AD1:AH1"/>
    <mergeCell ref="G13:H13"/>
    <mergeCell ref="AH21:AH35"/>
    <mergeCell ref="A18:F18"/>
    <mergeCell ref="A39:B39"/>
    <mergeCell ref="A17:F17"/>
    <mergeCell ref="A31:A35"/>
    <mergeCell ref="A26:A30"/>
    <mergeCell ref="A21:A25"/>
    <mergeCell ref="L18:N18"/>
    <mergeCell ref="O17:U17"/>
    <mergeCell ref="O18:U18"/>
    <mergeCell ref="AH17:AH19"/>
    <mergeCell ref="G18:J18"/>
    <mergeCell ref="K18:K19"/>
    <mergeCell ref="V18:AG18"/>
  </mergeCells>
  <conditionalFormatting sqref="G21:G3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G35">
    <cfRule type="cellIs" dxfId="24" priority="10" operator="greaterThan">
      <formula>0</formula>
    </cfRule>
  </conditionalFormatting>
  <conditionalFormatting sqref="AG21:AG35">
    <cfRule type="cellIs" dxfId="23" priority="9" operator="lessThan">
      <formula>0</formula>
    </cfRule>
  </conditionalFormatting>
  <conditionalFormatting sqref="AH21 AH37:AH42 AH48:AH1048576 AG44:AH46"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AG37:AH38 AG41:AH42 AH39:AH40 AG48:AH1048576 AG21:AH21 AG22:AG35">
    <cfRule type="cellIs" dxfId="20" priority="5" operator="lessThan">
      <formula>0</formula>
    </cfRule>
    <cfRule type="cellIs" dxfId="19" priority="6" operator="greaterThan">
      <formula>0</formula>
    </cfRule>
  </conditionalFormatting>
  <conditionalFormatting sqref="AG21:AH21 AG22:AG35">
    <cfRule type="cellIs" dxfId="18" priority="4" operator="equal">
      <formula>0</formula>
    </cfRule>
  </conditionalFormatting>
  <conditionalFormatting sqref="AE36">
    <cfRule type="cellIs" dxfId="17" priority="1" operator="lessThan">
      <formula>0</formula>
    </cfRule>
    <cfRule type="cellIs" dxfId="16" priority="2" operator="greaterThan">
      <formula>0</formula>
    </cfRule>
    <cfRule type="cellIs" dxfId="15" priority="3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31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62BA"/>
    <outlinePr summaryRight="0"/>
    <pageSetUpPr fitToPage="1"/>
  </sheetPr>
  <dimension ref="A1:V160"/>
  <sheetViews>
    <sheetView topLeftCell="A16" zoomScale="51" zoomScaleNormal="51" zoomScalePageLayoutView="50" workbookViewId="0">
      <selection activeCell="O16" sqref="O16"/>
    </sheetView>
  </sheetViews>
  <sheetFormatPr defaultRowHeight="15.6" x14ac:dyDescent="0.3"/>
  <cols>
    <col min="1" max="1" width="22.88671875" customWidth="1"/>
    <col min="2" max="2" width="8.77734375" customWidth="1"/>
    <col min="3" max="3" width="39.33203125" customWidth="1"/>
    <col min="4" max="5" width="11" customWidth="1"/>
    <col min="6" max="6" width="11.109375" customWidth="1"/>
    <col min="7" max="7" width="18.21875" customWidth="1"/>
    <col min="8" max="8" width="10.33203125" customWidth="1"/>
    <col min="9" max="9" width="8.33203125" customWidth="1"/>
    <col min="10" max="10" width="10.21875" customWidth="1"/>
    <col min="11" max="11" width="11.88671875" customWidth="1"/>
    <col min="12" max="12" width="10.88671875" customWidth="1"/>
    <col min="13" max="13" width="10.77734375" style="7" customWidth="1"/>
    <col min="14" max="14" width="13.33203125" customWidth="1"/>
    <col min="15" max="16" width="15.77734375" customWidth="1"/>
    <col min="17" max="17" width="14.88671875" customWidth="1"/>
    <col min="18" max="18" width="14.88671875" hidden="1" customWidth="1"/>
    <col min="19" max="19" width="14.88671875" customWidth="1"/>
    <col min="20" max="20" width="12.77734375" customWidth="1"/>
    <col min="21" max="21" width="18.33203125" style="8" customWidth="1"/>
    <col min="22" max="22" width="20.33203125" style="8" customWidth="1"/>
  </cols>
  <sheetData>
    <row r="1" spans="1:22" ht="50.25" customHeight="1" x14ac:dyDescent="0.3">
      <c r="O1" s="828" t="s">
        <v>538</v>
      </c>
      <c r="P1" s="829"/>
      <c r="Q1" s="829"/>
      <c r="R1" s="829"/>
      <c r="S1" s="829"/>
      <c r="T1" s="829"/>
      <c r="U1" s="829"/>
      <c r="V1" s="829"/>
    </row>
    <row r="2" spans="1:22" ht="17.399999999999999" x14ac:dyDescent="0.3">
      <c r="V2" s="717" t="s">
        <v>471</v>
      </c>
    </row>
    <row r="3" spans="1:22" x14ac:dyDescent="0.3">
      <c r="V3" s="194" t="s">
        <v>472</v>
      </c>
    </row>
    <row r="4" spans="1:22" x14ac:dyDescent="0.3">
      <c r="L4" s="7"/>
      <c r="M4"/>
      <c r="S4" s="31"/>
      <c r="T4" s="31"/>
      <c r="U4" s="31"/>
      <c r="V4" s="409" t="s">
        <v>493</v>
      </c>
    </row>
    <row r="5" spans="1:22" ht="24" customHeight="1" x14ac:dyDescent="0.3">
      <c r="L5" s="7"/>
      <c r="M5"/>
      <c r="S5" s="31"/>
      <c r="T5" s="31"/>
      <c r="U5" s="31"/>
      <c r="V5" s="409" t="s">
        <v>489</v>
      </c>
    </row>
    <row r="6" spans="1:22" ht="26.25" customHeight="1" x14ac:dyDescent="0.3">
      <c r="L6" s="7"/>
      <c r="M6"/>
      <c r="S6" s="31"/>
      <c r="T6" s="31"/>
      <c r="U6" s="31"/>
      <c r="V6" s="409" t="s">
        <v>490</v>
      </c>
    </row>
    <row r="7" spans="1:22" ht="63.75" customHeight="1" x14ac:dyDescent="0.3">
      <c r="L7" s="7"/>
      <c r="M7"/>
      <c r="S7" s="31"/>
      <c r="T7" s="31"/>
      <c r="U7" s="31"/>
      <c r="V7" s="409" t="s">
        <v>491</v>
      </c>
    </row>
    <row r="8" spans="1:22" ht="14.4" customHeight="1" x14ac:dyDescent="0.3">
      <c r="C8" s="219"/>
      <c r="D8" s="219"/>
      <c r="E8" s="219"/>
      <c r="F8" s="219"/>
      <c r="G8" s="219"/>
      <c r="H8" s="219"/>
      <c r="I8" s="219"/>
      <c r="J8" s="219"/>
      <c r="K8" s="518" t="s">
        <v>298</v>
      </c>
      <c r="L8" s="518"/>
      <c r="M8" s="518"/>
      <c r="N8" s="518"/>
      <c r="O8" s="518"/>
      <c r="P8" s="518"/>
      <c r="Q8" s="518"/>
      <c r="R8" s="518"/>
      <c r="S8" s="518"/>
      <c r="T8" s="518"/>
      <c r="U8" s="38"/>
      <c r="V8" s="38"/>
    </row>
    <row r="9" spans="1:22" ht="20.25" customHeight="1" x14ac:dyDescent="0.3">
      <c r="C9" s="219"/>
      <c r="D9" s="219"/>
      <c r="E9" s="219"/>
      <c r="F9" s="219"/>
      <c r="G9" s="219"/>
      <c r="H9" s="219"/>
      <c r="I9" s="219"/>
      <c r="J9" s="219"/>
      <c r="K9" s="518" t="s">
        <v>470</v>
      </c>
      <c r="L9" s="518"/>
      <c r="M9" s="518"/>
      <c r="N9" s="518"/>
      <c r="O9" s="518"/>
      <c r="P9" s="518"/>
      <c r="Q9" s="518"/>
      <c r="R9" s="518"/>
      <c r="S9" s="518"/>
      <c r="T9" s="518"/>
      <c r="U9" s="38"/>
      <c r="V9" s="38"/>
    </row>
    <row r="10" spans="1:22" ht="15.6" customHeight="1" thickBot="1" x14ac:dyDescent="0.35">
      <c r="C10" s="219"/>
      <c r="D10" s="219"/>
      <c r="E10" s="219"/>
      <c r="F10" s="219"/>
      <c r="G10" s="219"/>
      <c r="H10" s="219"/>
      <c r="I10" s="219"/>
      <c r="J10" s="219"/>
      <c r="L10" s="219"/>
      <c r="M10" s="219"/>
      <c r="N10" s="219"/>
    </row>
    <row r="11" spans="1:22" ht="17.399999999999999" customHeight="1" thickBot="1" x14ac:dyDescent="0.4">
      <c r="A11" s="31"/>
      <c r="B11" s="31"/>
      <c r="C11" s="219"/>
      <c r="D11" s="219"/>
      <c r="E11" s="219"/>
      <c r="F11" s="219"/>
      <c r="G11" s="219"/>
      <c r="H11" s="219"/>
      <c r="I11" s="219"/>
      <c r="J11" s="219"/>
      <c r="K11" s="31"/>
      <c r="L11" s="219"/>
      <c r="M11" s="618"/>
      <c r="N11" s="618"/>
      <c r="O11" s="191"/>
      <c r="P11" s="617"/>
      <c r="Q11" s="191"/>
      <c r="R11" s="191"/>
      <c r="S11" s="191"/>
      <c r="T11" s="619" t="s">
        <v>408</v>
      </c>
      <c r="U11" s="621" t="e">
        <f>'6.4_Atbalsta_plāns'!U9</f>
        <v>#N/A</v>
      </c>
      <c r="V11" s="620" t="s">
        <v>89</v>
      </c>
    </row>
    <row r="12" spans="1:22" ht="15.6" customHeight="1" thickBot="1" x14ac:dyDescent="0.4">
      <c r="A12" s="31"/>
      <c r="B12" s="31"/>
      <c r="C12" s="219"/>
      <c r="D12" s="219"/>
      <c r="E12" s="219"/>
      <c r="F12" s="219"/>
      <c r="G12" s="219"/>
      <c r="H12" s="219"/>
      <c r="I12" s="219"/>
      <c r="J12" s="219"/>
      <c r="K12" s="31"/>
      <c r="L12" s="219"/>
      <c r="M12" s="618"/>
      <c r="N12" s="618"/>
      <c r="O12" s="191"/>
      <c r="P12" s="191"/>
      <c r="Q12" s="191"/>
      <c r="R12" s="191"/>
      <c r="S12" s="191"/>
      <c r="T12" s="619" t="s">
        <v>444</v>
      </c>
      <c r="U12" s="621" t="e">
        <f>'6.4_Atbalsta_plāns'!U10</f>
        <v>#N/A</v>
      </c>
      <c r="V12" s="297" t="s">
        <v>89</v>
      </c>
    </row>
    <row r="13" spans="1:22" ht="21.6" thickBot="1" x14ac:dyDescent="0.4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293" t="s">
        <v>293</v>
      </c>
      <c r="M13" s="622">
        <f>'6.4_Atbalsta_plāns'!M11</f>
        <v>0</v>
      </c>
      <c r="N13" s="191"/>
      <c r="O13" s="623"/>
      <c r="P13" s="624"/>
      <c r="Q13" s="625"/>
      <c r="R13" s="625"/>
      <c r="S13" s="625"/>
      <c r="T13" s="624" t="s">
        <v>406</v>
      </c>
      <c r="U13" s="621">
        <f>'6.4_Atbalsta_plāns'!U11</f>
        <v>0</v>
      </c>
      <c r="V13" s="297" t="s">
        <v>89</v>
      </c>
    </row>
    <row r="14" spans="1:22" ht="21.6" thickBot="1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293" t="s">
        <v>447</v>
      </c>
      <c r="M14" s="622"/>
      <c r="N14" s="191"/>
      <c r="O14" s="617"/>
      <c r="P14" s="624"/>
      <c r="Q14" s="191"/>
      <c r="R14" s="191"/>
      <c r="S14" s="191"/>
      <c r="T14" s="624" t="s">
        <v>407</v>
      </c>
      <c r="U14" s="621">
        <f>'6.4_Atbalsta_plāns'!U12</f>
        <v>0</v>
      </c>
      <c r="V14" s="297" t="s">
        <v>89</v>
      </c>
    </row>
    <row r="15" spans="1:22" ht="23.4" thickBot="1" x14ac:dyDescent="0.45">
      <c r="A15" s="299" t="s">
        <v>290</v>
      </c>
      <c r="B15" s="300" t="str">
        <f>'6.1_Personas dati'!C23</f>
        <v>VVVVVV</v>
      </c>
      <c r="C15" s="31"/>
      <c r="D15" s="301" t="str">
        <f>'6.1_Personas dati'!C24</f>
        <v>UUUUUUUUUU</v>
      </c>
      <c r="E15" s="31"/>
      <c r="F15" s="210" t="s">
        <v>11</v>
      </c>
      <c r="G15" s="300" t="str">
        <f>'6.1_Personas dati'!C25</f>
        <v>IB_AV_555</v>
      </c>
      <c r="H15" s="31"/>
      <c r="I15" s="31"/>
      <c r="J15" s="31"/>
      <c r="K15" s="31"/>
      <c r="L15" s="293" t="s">
        <v>106</v>
      </c>
      <c r="M15" s="646">
        <f>'6.4_Atbalsta_plāns'!M13</f>
        <v>0</v>
      </c>
      <c r="N15" s="191"/>
      <c r="O15" s="617"/>
      <c r="P15" s="624"/>
      <c r="Q15" s="191"/>
      <c r="R15" s="191"/>
      <c r="S15" s="191"/>
      <c r="T15" s="624" t="s">
        <v>104</v>
      </c>
      <c r="U15" s="621">
        <f>'6.4_Atbalsta_plāns'!U13</f>
        <v>0</v>
      </c>
      <c r="V15" s="297" t="s">
        <v>89</v>
      </c>
    </row>
    <row r="16" spans="1:22" ht="20.399999999999999" customHeight="1" thickBot="1" x14ac:dyDescent="0.4">
      <c r="A16" s="732" t="s">
        <v>531</v>
      </c>
      <c r="B16" s="92"/>
      <c r="C16" s="31"/>
      <c r="D16" s="31"/>
      <c r="E16" s="31"/>
      <c r="F16" s="210" t="s">
        <v>11</v>
      </c>
      <c r="G16" s="31"/>
      <c r="H16" s="31"/>
      <c r="I16" s="31"/>
      <c r="J16" s="31"/>
      <c r="K16" s="31"/>
      <c r="L16" s="31"/>
      <c r="M16" s="191"/>
      <c r="N16" s="191"/>
      <c r="O16" s="191"/>
      <c r="P16" s="191"/>
      <c r="Q16" s="191"/>
      <c r="R16" s="191"/>
      <c r="S16" s="191"/>
      <c r="T16" s="191"/>
      <c r="U16" s="191"/>
      <c r="V16" s="31"/>
    </row>
    <row r="17" spans="1:22" ht="20.399999999999999" customHeight="1" thickBot="1" x14ac:dyDescent="0.4">
      <c r="A17" s="732" t="s">
        <v>532</v>
      </c>
      <c r="B17" s="92"/>
      <c r="C17" s="31"/>
      <c r="D17" s="31"/>
      <c r="E17" s="31"/>
      <c r="F17" s="210" t="s">
        <v>11</v>
      </c>
      <c r="G17" s="31"/>
      <c r="H17" s="31"/>
      <c r="I17" s="31"/>
      <c r="J17" s="31"/>
      <c r="K17" s="31"/>
      <c r="L17" s="31"/>
      <c r="M17" s="191"/>
      <c r="N17" s="191"/>
      <c r="O17" s="191"/>
      <c r="P17" s="191"/>
      <c r="Q17" s="191"/>
      <c r="R17" s="191"/>
      <c r="S17" s="191"/>
      <c r="T17" s="624" t="s">
        <v>288</v>
      </c>
      <c r="U17" s="626" t="e">
        <f>'6.4_Atbalsta_plāns'!U15</f>
        <v>#N/A</v>
      </c>
      <c r="V17" s="297" t="s">
        <v>89</v>
      </c>
    </row>
    <row r="18" spans="1:22" ht="14.4" customHeight="1" thickBot="1" x14ac:dyDescent="0.35">
      <c r="A18" s="304"/>
      <c r="B18" s="305"/>
      <c r="C18" s="305"/>
      <c r="D18" s="305"/>
      <c r="E18" s="305"/>
      <c r="F18" s="305"/>
      <c r="G18" s="305"/>
      <c r="H18" s="305"/>
      <c r="I18" s="305"/>
      <c r="J18" s="305"/>
      <c r="K18" s="31"/>
      <c r="L18" s="305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45" customFormat="1" ht="24" customHeight="1" thickBot="1" x14ac:dyDescent="0.35">
      <c r="A19" s="868" t="s">
        <v>313</v>
      </c>
      <c r="B19" s="869"/>
      <c r="C19" s="869"/>
      <c r="D19" s="869"/>
      <c r="E19" s="869"/>
      <c r="F19" s="870"/>
      <c r="G19" s="569" t="s">
        <v>314</v>
      </c>
      <c r="H19" s="570"/>
      <c r="I19" s="570"/>
      <c r="J19" s="570"/>
      <c r="K19" s="571"/>
      <c r="L19" s="569" t="s">
        <v>320</v>
      </c>
      <c r="M19" s="570"/>
      <c r="N19" s="570"/>
      <c r="O19" s="871" t="s">
        <v>321</v>
      </c>
      <c r="P19" s="872"/>
      <c r="Q19" s="872"/>
      <c r="R19" s="872"/>
      <c r="S19" s="872"/>
      <c r="T19" s="873"/>
      <c r="U19" s="635" t="s">
        <v>322</v>
      </c>
      <c r="V19" s="627"/>
    </row>
    <row r="20" spans="1:22" ht="79.2" customHeight="1" thickBot="1" x14ac:dyDescent="0.35">
      <c r="A20" s="874" t="s">
        <v>323</v>
      </c>
      <c r="B20" s="875"/>
      <c r="C20" s="875"/>
      <c r="D20" s="875"/>
      <c r="E20" s="875"/>
      <c r="F20" s="876"/>
      <c r="G20" s="877" t="s">
        <v>324</v>
      </c>
      <c r="H20" s="878"/>
      <c r="I20" s="878"/>
      <c r="J20" s="879"/>
      <c r="K20" s="880" t="s">
        <v>334</v>
      </c>
      <c r="L20" s="877" t="s">
        <v>325</v>
      </c>
      <c r="M20" s="878"/>
      <c r="N20" s="878"/>
      <c r="O20" s="882" t="s">
        <v>525</v>
      </c>
      <c r="P20" s="883"/>
      <c r="Q20" s="883"/>
      <c r="R20" s="883"/>
      <c r="S20" s="883"/>
      <c r="T20" s="884"/>
      <c r="U20" s="885" t="s">
        <v>405</v>
      </c>
      <c r="V20" s="886"/>
    </row>
    <row r="21" spans="1:22" s="5" customFormat="1" ht="118.2" customHeight="1" thickBot="1" x14ac:dyDescent="0.35">
      <c r="A21" s="306" t="s">
        <v>105</v>
      </c>
      <c r="B21" s="307" t="s">
        <v>315</v>
      </c>
      <c r="C21" s="308" t="s">
        <v>307</v>
      </c>
      <c r="D21" s="306" t="s">
        <v>326</v>
      </c>
      <c r="E21" s="308" t="s">
        <v>327</v>
      </c>
      <c r="F21" s="572" t="s">
        <v>494</v>
      </c>
      <c r="G21" s="306" t="s">
        <v>328</v>
      </c>
      <c r="H21" s="310" t="s">
        <v>466</v>
      </c>
      <c r="I21" s="310" t="s">
        <v>329</v>
      </c>
      <c r="J21" s="308" t="s">
        <v>330</v>
      </c>
      <c r="K21" s="881"/>
      <c r="L21" s="572" t="s">
        <v>332</v>
      </c>
      <c r="M21" s="306" t="s">
        <v>469</v>
      </c>
      <c r="N21" s="308" t="s">
        <v>333</v>
      </c>
      <c r="O21" s="410" t="s">
        <v>401</v>
      </c>
      <c r="P21" s="410" t="s">
        <v>402</v>
      </c>
      <c r="Q21" s="573" t="s">
        <v>404</v>
      </c>
      <c r="R21" s="410" t="s">
        <v>399</v>
      </c>
      <c r="S21" s="573" t="s">
        <v>398</v>
      </c>
      <c r="T21" s="410" t="s">
        <v>335</v>
      </c>
      <c r="U21" s="587" t="s">
        <v>464</v>
      </c>
      <c r="V21" s="587" t="s">
        <v>473</v>
      </c>
    </row>
    <row r="22" spans="1:22" s="5" customFormat="1" ht="34.950000000000003" customHeight="1" thickBot="1" x14ac:dyDescent="0.35">
      <c r="A22" s="616">
        <v>1</v>
      </c>
      <c r="B22" s="612">
        <v>2</v>
      </c>
      <c r="C22" s="612">
        <v>3</v>
      </c>
      <c r="D22" s="612">
        <v>4</v>
      </c>
      <c r="E22" s="613">
        <v>5</v>
      </c>
      <c r="F22" s="614">
        <v>6</v>
      </c>
      <c r="G22" s="615">
        <v>7</v>
      </c>
      <c r="H22" s="612">
        <v>8</v>
      </c>
      <c r="I22" s="612">
        <v>9</v>
      </c>
      <c r="J22" s="612">
        <v>10</v>
      </c>
      <c r="K22" s="612" t="s">
        <v>331</v>
      </c>
      <c r="L22" s="612">
        <v>12</v>
      </c>
      <c r="M22" s="612">
        <v>13</v>
      </c>
      <c r="N22" s="613" t="s">
        <v>410</v>
      </c>
      <c r="O22" s="614">
        <v>15</v>
      </c>
      <c r="P22" s="614">
        <v>16</v>
      </c>
      <c r="Q22" s="614">
        <v>17</v>
      </c>
      <c r="R22" s="614">
        <v>18</v>
      </c>
      <c r="S22" s="614">
        <v>18</v>
      </c>
      <c r="T22" s="614">
        <v>19</v>
      </c>
      <c r="U22" s="636">
        <v>20</v>
      </c>
      <c r="V22" s="628">
        <v>21</v>
      </c>
    </row>
    <row r="23" spans="1:22" s="2" customFormat="1" ht="35.4" customHeight="1" x14ac:dyDescent="0.3">
      <c r="A23" s="845" t="str">
        <f>'[2]1_pielikums'!A34</f>
        <v>Ģimenes atbalsta spēju stiprināšana</v>
      </c>
      <c r="B23" s="354" t="str">
        <f>IF('[2]1_pielikums'!B34="","",('[2]1_pielikums'!B34))</f>
        <v/>
      </c>
      <c r="C23" s="500">
        <f>'[2]1_pielikums'!C34</f>
        <v>0</v>
      </c>
      <c r="D23" s="593">
        <f>IF('6.11_Tehniskā'!$E$9=1,'6.11_Tehniskā'!$I27,IF('6.11_Tehniskā'!$E$9=2,'6.11_Tehniskā'!$H27,IF('6.11_Tehniskā'!$E$9=3,'6.11_Tehniskā'!$G27,IF('6.11_Tehniskā'!$E$9=4,'6.11_Tehniskā'!$F27,IF('6.11_Tehniskā'!$E$9=5,'6.11_Tehniskā'!$E27,0)))))</f>
        <v>0</v>
      </c>
      <c r="E23" s="593">
        <f>D23*'6.2_Eksperti'!$B$18*10</f>
        <v>0</v>
      </c>
      <c r="F23" s="594" t="e">
        <f t="shared" ref="F23:F37" si="0">E23/($E$38+$I$38)</f>
        <v>#N/A</v>
      </c>
      <c r="G23" s="437">
        <f>VALUE('[2]1_pielikums'!N34)</f>
        <v>0</v>
      </c>
      <c r="H23" s="359" t="e">
        <f>VLOOKUP('6.11_Tehniskā'!H9,'6.11_Tehniskā'!$A$37:$B$91,2,0)</f>
        <v>#N/A</v>
      </c>
      <c r="I23" s="360" t="e">
        <f>IF(G23="",0,IF(1&gt;=G23&gt;=9,H23*'6.2_Eksperti'!$E$18*10,0))</f>
        <v>#N/A</v>
      </c>
      <c r="J23" s="594" t="e">
        <f>I23/($E$38+$I$38)</f>
        <v>#N/A</v>
      </c>
      <c r="K23" s="595" t="e">
        <f>F23+J23</f>
        <v>#N/A</v>
      </c>
      <c r="L23" s="593" t="e">
        <f>IF(C23="",0,VLOOKUP(C23,'6.8_Pakalpojumu_saraksts'!B:E,4,0))</f>
        <v>#N/A</v>
      </c>
      <c r="M23" s="360">
        <f>'6.11_Tehniskā'!K9</f>
        <v>0</v>
      </c>
      <c r="N23" s="630" t="e">
        <f>L23*M23</f>
        <v>#N/A</v>
      </c>
      <c r="O23" s="641" t="str">
        <f>IF('6.4_Atbalsta_plāns'!O21="","",'6.4_Atbalsta_plāns'!O21)</f>
        <v/>
      </c>
      <c r="P23" s="596" t="str">
        <f>IF('6.4_Atbalsta_plāns'!P21="","",'6.4_Atbalsta_plāns'!P21)</f>
        <v/>
      </c>
      <c r="Q23" s="575" t="e">
        <f>IF('6.4_Atbalsta_plāns'!Q21="","",'6.4_Atbalsta_plāns'!Q21)</f>
        <v>#N/A</v>
      </c>
      <c r="R23" s="575"/>
      <c r="S23" s="575" t="e">
        <f>IF('6.4_Atbalsta_plāns'!S21="","",'6.4_Atbalsta_plāns'!S21)</f>
        <v>#N/A</v>
      </c>
      <c r="T23" s="574" t="str">
        <f>IF('6.4_Atbalsta_plāns'!T21="","",'6.4_Atbalsta_plāns'!T21)</f>
        <v/>
      </c>
      <c r="U23" s="637" t="e">
        <f>IF('6.4_Atbalsta_plāns'!AC21="","",'6.4_Atbalsta_plāns'!AC21)</f>
        <v>#N/A</v>
      </c>
      <c r="V23" s="597">
        <f>IF('6.4_Atbalsta_plāns'!AD21="","",'6.4_Atbalsta_plāns'!AD21)</f>
        <v>0</v>
      </c>
    </row>
    <row r="24" spans="1:22" s="3" customFormat="1" ht="35.4" customHeight="1" x14ac:dyDescent="0.3">
      <c r="A24" s="846"/>
      <c r="B24" s="276" t="str">
        <f>IF('[2]1_pielikums'!B35="","",('[2]1_pielikums'!B35))</f>
        <v/>
      </c>
      <c r="C24" s="68">
        <f>'[2]1_pielikums'!C35</f>
        <v>0</v>
      </c>
      <c r="D24" s="589">
        <f>IF('6.11_Tehniskā'!$E$9=1,'6.11_Tehniskā'!$I28,IF('6.11_Tehniskā'!$E$9=2,'6.11_Tehniskā'!$H28,IF('6.11_Tehniskā'!$E$9=3,'6.11_Tehniskā'!$G28,IF('6.11_Tehniskā'!$E$9=4,'6.11_Tehniskā'!$F28,IF('6.11_Tehniskā'!$E$9=5,'6.11_Tehniskā'!$E28,0)))))</f>
        <v>0</v>
      </c>
      <c r="E24" s="589">
        <f>D24*'6.2_Eksperti'!$B$18*10</f>
        <v>0</v>
      </c>
      <c r="F24" s="590" t="e">
        <f t="shared" si="0"/>
        <v>#N/A</v>
      </c>
      <c r="G24" s="33">
        <f>VALUE('[2]1_pielikums'!N35)</f>
        <v>0</v>
      </c>
      <c r="H24" s="373" t="e">
        <f>VLOOKUP('6.11_Tehniskā'!H10,'6.11_Tehniskā'!$A$37:$B$91,2,0)</f>
        <v>#N/A</v>
      </c>
      <c r="I24" s="67" t="e">
        <f>IF(G24="",0,IF(1&gt;=G24&gt;=9,H24*'6.2_Eksperti'!$E$18*10,0))</f>
        <v>#N/A</v>
      </c>
      <c r="J24" s="590" t="e">
        <f t="shared" ref="J24:J37" si="1">I24/($E$38+$I$38)</f>
        <v>#N/A</v>
      </c>
      <c r="K24" s="591" t="e">
        <f t="shared" ref="K24:K37" si="2">F24+J24</f>
        <v>#N/A</v>
      </c>
      <c r="L24" s="589" t="e">
        <f>IF(C24="",0,VLOOKUP(C24,'6.8_Pakalpojumu_saraksts'!B:E,4,0))</f>
        <v>#N/A</v>
      </c>
      <c r="M24" s="67">
        <f>'6.11_Tehniskā'!K10</f>
        <v>0</v>
      </c>
      <c r="N24" s="631" t="e">
        <f t="shared" ref="N24:N37" si="3">L24*M24</f>
        <v>#N/A</v>
      </c>
      <c r="O24" s="642" t="str">
        <f>IF('6.4_Atbalsta_plāns'!O22="","",'6.4_Atbalsta_plāns'!O22)</f>
        <v/>
      </c>
      <c r="P24" s="592" t="str">
        <f>IF('6.4_Atbalsta_plāns'!P22="","",'6.4_Atbalsta_plāns'!P22)</f>
        <v/>
      </c>
      <c r="Q24" s="577" t="e">
        <f>IF('6.4_Atbalsta_plāns'!Q22="","",'6.4_Atbalsta_plāns'!Q22)</f>
        <v>#N/A</v>
      </c>
      <c r="R24" s="577"/>
      <c r="S24" s="577" t="e">
        <f>IF('6.4_Atbalsta_plāns'!S22="","",'6.4_Atbalsta_plāns'!S22)</f>
        <v>#N/A</v>
      </c>
      <c r="T24" s="576" t="str">
        <f>IF('6.4_Atbalsta_plāns'!T22="","",'6.4_Atbalsta_plāns'!T22)</f>
        <v/>
      </c>
      <c r="U24" s="638" t="e">
        <f>IF('6.4_Atbalsta_plāns'!AC22="","",'6.4_Atbalsta_plāns'!AC22)</f>
        <v>#N/A</v>
      </c>
      <c r="V24" s="598">
        <f>IF('6.4_Atbalsta_plāns'!AD22="","",'6.4_Atbalsta_plāns'!AD22)</f>
        <v>0</v>
      </c>
    </row>
    <row r="25" spans="1:22" s="1" customFormat="1" ht="35.4" customHeight="1" x14ac:dyDescent="0.3">
      <c r="A25" s="846"/>
      <c r="B25" s="276" t="str">
        <f>IF('[2]1_pielikums'!B36="","",('[2]1_pielikums'!B36))</f>
        <v/>
      </c>
      <c r="C25" s="68">
        <f>'[2]1_pielikums'!C36</f>
        <v>0</v>
      </c>
      <c r="D25" s="589">
        <f>IF('6.11_Tehniskā'!$E$9=1,'6.11_Tehniskā'!$I29,IF('6.11_Tehniskā'!$E$9=2,'6.11_Tehniskā'!$H29,IF('6.11_Tehniskā'!$E$9=3,'6.11_Tehniskā'!$G29,IF('6.11_Tehniskā'!$E$9=4,'6.11_Tehniskā'!$F29,IF('6.11_Tehniskā'!$E$9=5,'6.11_Tehniskā'!$E29,0)))))</f>
        <v>0</v>
      </c>
      <c r="E25" s="589">
        <f>D25*'6.2_Eksperti'!$B$18*10</f>
        <v>0</v>
      </c>
      <c r="F25" s="590" t="e">
        <f t="shared" si="0"/>
        <v>#N/A</v>
      </c>
      <c r="G25" s="33">
        <f>VALUE('[2]1_pielikums'!N36)</f>
        <v>0</v>
      </c>
      <c r="H25" s="373" t="e">
        <f>VLOOKUP('6.11_Tehniskā'!H11,'6.11_Tehniskā'!$A$37:$B$91,2,0)</f>
        <v>#N/A</v>
      </c>
      <c r="I25" s="67" t="e">
        <f>IF(G25="",0,IF(1&gt;=G25&gt;=9,H25*'6.2_Eksperti'!$E$18*10,0))</f>
        <v>#N/A</v>
      </c>
      <c r="J25" s="590" t="e">
        <f t="shared" si="1"/>
        <v>#N/A</v>
      </c>
      <c r="K25" s="591" t="e">
        <f t="shared" si="2"/>
        <v>#N/A</v>
      </c>
      <c r="L25" s="589" t="e">
        <f>IF(C25="",0,VLOOKUP(C25,'6.8_Pakalpojumu_saraksts'!B:E,4,0))</f>
        <v>#N/A</v>
      </c>
      <c r="M25" s="67">
        <f>'6.11_Tehniskā'!K11</f>
        <v>0</v>
      </c>
      <c r="N25" s="631" t="e">
        <f t="shared" si="3"/>
        <v>#N/A</v>
      </c>
      <c r="O25" s="642" t="str">
        <f>IF('6.4_Atbalsta_plāns'!O23="","",'6.4_Atbalsta_plāns'!O23)</f>
        <v/>
      </c>
      <c r="P25" s="592" t="str">
        <f>IF('6.4_Atbalsta_plāns'!P23="","",'6.4_Atbalsta_plāns'!P23)</f>
        <v/>
      </c>
      <c r="Q25" s="577" t="e">
        <f>IF('6.4_Atbalsta_plāns'!Q23="","",'6.4_Atbalsta_plāns'!Q23)</f>
        <v>#N/A</v>
      </c>
      <c r="R25" s="577"/>
      <c r="S25" s="577" t="e">
        <f>IF('6.4_Atbalsta_plāns'!S23="","",'6.4_Atbalsta_plāns'!S23)</f>
        <v>#N/A</v>
      </c>
      <c r="T25" s="576" t="str">
        <f>IF('6.4_Atbalsta_plāns'!T23="","",'6.4_Atbalsta_plāns'!T23)</f>
        <v/>
      </c>
      <c r="U25" s="638" t="e">
        <f>IF('6.4_Atbalsta_plāns'!AC23="","",'6.4_Atbalsta_plāns'!AC23)</f>
        <v>#N/A</v>
      </c>
      <c r="V25" s="598">
        <f>IF('6.4_Atbalsta_plāns'!AD23="","",'6.4_Atbalsta_plāns'!AD23)</f>
        <v>0</v>
      </c>
    </row>
    <row r="26" spans="1:22" s="1" customFormat="1" ht="35.4" customHeight="1" x14ac:dyDescent="0.3">
      <c r="A26" s="846"/>
      <c r="B26" s="276" t="str">
        <f>IF('[2]1_pielikums'!B37="","",('[2]1_pielikums'!B37))</f>
        <v/>
      </c>
      <c r="C26" s="68">
        <f>'[2]1_pielikums'!C37</f>
        <v>0</v>
      </c>
      <c r="D26" s="589">
        <f>IF('6.11_Tehniskā'!$E$9=1,'6.11_Tehniskā'!$I30,IF('6.11_Tehniskā'!$E$9=2,'6.11_Tehniskā'!$H30,IF('6.11_Tehniskā'!$E$9=3,'6.11_Tehniskā'!$G30,IF('6.11_Tehniskā'!$E$9=4,'6.11_Tehniskā'!$F30,IF('6.11_Tehniskā'!$E$9=5,'6.11_Tehniskā'!$E30,0)))))</f>
        <v>0</v>
      </c>
      <c r="E26" s="589">
        <f>D26*'6.2_Eksperti'!$B$18*10</f>
        <v>0</v>
      </c>
      <c r="F26" s="590" t="e">
        <f t="shared" si="0"/>
        <v>#N/A</v>
      </c>
      <c r="G26" s="33">
        <f>VALUE('[2]1_pielikums'!N37)</f>
        <v>0</v>
      </c>
      <c r="H26" s="373" t="e">
        <f>VLOOKUP('6.11_Tehniskā'!H12,'6.11_Tehniskā'!$A$37:$B$91,2,0)</f>
        <v>#N/A</v>
      </c>
      <c r="I26" s="67" t="e">
        <f>IF(G26="",0,IF(1&gt;=G26&gt;=9,H26*'6.2_Eksperti'!$E$18*10,0))</f>
        <v>#N/A</v>
      </c>
      <c r="J26" s="590" t="e">
        <f t="shared" si="1"/>
        <v>#N/A</v>
      </c>
      <c r="K26" s="591" t="e">
        <f t="shared" si="2"/>
        <v>#N/A</v>
      </c>
      <c r="L26" s="589" t="e">
        <f>IF(C26="",0,VLOOKUP(C26,'6.8_Pakalpojumu_saraksts'!B:E,4,0))</f>
        <v>#N/A</v>
      </c>
      <c r="M26" s="67">
        <f>'6.11_Tehniskā'!K12</f>
        <v>0</v>
      </c>
      <c r="N26" s="631" t="e">
        <f t="shared" si="3"/>
        <v>#N/A</v>
      </c>
      <c r="O26" s="642" t="str">
        <f>IF('6.4_Atbalsta_plāns'!O24="","",'6.4_Atbalsta_plāns'!O24)</f>
        <v/>
      </c>
      <c r="P26" s="592" t="str">
        <f>IF('6.4_Atbalsta_plāns'!P24="","",'6.4_Atbalsta_plāns'!P24)</f>
        <v/>
      </c>
      <c r="Q26" s="577" t="e">
        <f>IF('6.4_Atbalsta_plāns'!Q24="","",'6.4_Atbalsta_plāns'!Q24)</f>
        <v>#N/A</v>
      </c>
      <c r="R26" s="577"/>
      <c r="S26" s="577" t="e">
        <f>IF('6.4_Atbalsta_plāns'!S24="","",'6.4_Atbalsta_plāns'!S24)</f>
        <v>#N/A</v>
      </c>
      <c r="T26" s="576" t="str">
        <f>IF('6.4_Atbalsta_plāns'!T24="","",'6.4_Atbalsta_plāns'!T24)</f>
        <v/>
      </c>
      <c r="U26" s="638" t="e">
        <f>IF('6.4_Atbalsta_plāns'!AC24="","",'6.4_Atbalsta_plāns'!AC24)</f>
        <v>#N/A</v>
      </c>
      <c r="V26" s="598">
        <f>IF('6.4_Atbalsta_plāns'!AD24="","",'6.4_Atbalsta_plāns'!AD24)</f>
        <v>0</v>
      </c>
    </row>
    <row r="27" spans="1:22" ht="35.4" customHeight="1" thickBot="1" x14ac:dyDescent="0.35">
      <c r="A27" s="847"/>
      <c r="B27" s="337" t="str">
        <f>IF('[2]1_pielikums'!B38="","",('[2]1_pielikums'!B38))</f>
        <v/>
      </c>
      <c r="C27" s="501">
        <f>'[2]1_pielikums'!C38</f>
        <v>0</v>
      </c>
      <c r="D27" s="599">
        <f>IF('6.11_Tehniskā'!$E$9=1,'6.11_Tehniskā'!$I31,IF('6.11_Tehniskā'!$E$9=2,'6.11_Tehniskā'!$H31,IF('6.11_Tehniskā'!$E$9=3,'6.11_Tehniskā'!$G31,IF('6.11_Tehniskā'!$E$9=4,'6.11_Tehniskā'!$F31,IF('6.11_Tehniskā'!$E$9=5,'6.11_Tehniskā'!$E31,0)))))</f>
        <v>0</v>
      </c>
      <c r="E27" s="599">
        <f>D27*'6.2_Eksperti'!$B$18*10</f>
        <v>0</v>
      </c>
      <c r="F27" s="600" t="e">
        <f t="shared" si="0"/>
        <v>#N/A</v>
      </c>
      <c r="G27" s="439">
        <f>VALUE('[2]1_pielikums'!N38)</f>
        <v>0</v>
      </c>
      <c r="H27" s="377" t="e">
        <f>VLOOKUP('6.11_Tehniskā'!H13,'6.11_Tehniskā'!$A$37:$B$91,2,0)</f>
        <v>#N/A</v>
      </c>
      <c r="I27" s="344" t="e">
        <f>IF(G27="",0,IF(1&gt;=G27&gt;=9,H27*'6.2_Eksperti'!$E$18*10,0))</f>
        <v>#N/A</v>
      </c>
      <c r="J27" s="600" t="e">
        <f t="shared" si="1"/>
        <v>#N/A</v>
      </c>
      <c r="K27" s="601" t="e">
        <f t="shared" si="2"/>
        <v>#N/A</v>
      </c>
      <c r="L27" s="599" t="e">
        <f>IF(C27="",0,VLOOKUP(C27,'6.8_Pakalpojumu_saraksts'!B:E,4,0))</f>
        <v>#N/A</v>
      </c>
      <c r="M27" s="344">
        <f>'6.11_Tehniskā'!K13</f>
        <v>0</v>
      </c>
      <c r="N27" s="632" t="e">
        <f t="shared" si="3"/>
        <v>#N/A</v>
      </c>
      <c r="O27" s="643" t="str">
        <f>IF('6.4_Atbalsta_plāns'!O25="","",'6.4_Atbalsta_plāns'!O25)</f>
        <v/>
      </c>
      <c r="P27" s="602" t="str">
        <f>IF('6.4_Atbalsta_plāns'!P25="","",'6.4_Atbalsta_plāns'!P25)</f>
        <v/>
      </c>
      <c r="Q27" s="579" t="e">
        <f>IF('6.4_Atbalsta_plāns'!Q25="","",'6.4_Atbalsta_plāns'!Q25)</f>
        <v>#N/A</v>
      </c>
      <c r="R27" s="579"/>
      <c r="S27" s="579" t="e">
        <f>IF('6.4_Atbalsta_plāns'!S25="","",'6.4_Atbalsta_plāns'!S25)</f>
        <v>#N/A</v>
      </c>
      <c r="T27" s="578" t="str">
        <f>IF('6.4_Atbalsta_plāns'!T25="","",'6.4_Atbalsta_plāns'!T25)</f>
        <v/>
      </c>
      <c r="U27" s="639" t="e">
        <f>IF('6.4_Atbalsta_plāns'!AC25="","",'6.4_Atbalsta_plāns'!AC25)</f>
        <v>#N/A</v>
      </c>
      <c r="V27" s="603">
        <f>IF('6.4_Atbalsta_plāns'!AD25="","",'6.4_Atbalsta_plāns'!AD25)</f>
        <v>0</v>
      </c>
    </row>
    <row r="28" spans="1:22" ht="35.4" customHeight="1" x14ac:dyDescent="0.3">
      <c r="A28" s="846" t="str">
        <f>'[2]1_pielikums'!A39</f>
        <v>SBS pakalpojumi bērniem zaudētās funkcijas kompensēšanai</v>
      </c>
      <c r="B28" s="604" t="str">
        <f>IF('[2]1_pielikums'!B39="","",('[2]1_pielikums'!B39))</f>
        <v/>
      </c>
      <c r="C28" s="605">
        <f>'[2]1_pielikums'!C39</f>
        <v>0</v>
      </c>
      <c r="D28" s="606">
        <f>IF('6.11_Tehniskā'!$E$10=1,'6.11_Tehniskā'!$I27,IF('6.11_Tehniskā'!$E$10=2,'6.11_Tehniskā'!$H27,IF('6.11_Tehniskā'!$E$10=3,'6.11_Tehniskā'!$G27,IF('6.11_Tehniskā'!$E$10=4,'6.11_Tehniskā'!$F27,IF('6.11_Tehniskā'!$E$10=5,'6.11_Tehniskā'!$E27,0)))))</f>
        <v>0</v>
      </c>
      <c r="E28" s="606">
        <f>D28*'6.2_Eksperti'!$C$18*10</f>
        <v>0</v>
      </c>
      <c r="F28" s="607" t="e">
        <f t="shared" si="0"/>
        <v>#N/A</v>
      </c>
      <c r="G28" s="471">
        <f>VALUE('[2]1_pielikums'!N39)</f>
        <v>0</v>
      </c>
      <c r="H28" s="557" t="e">
        <f>VLOOKUP('6.11_Tehniskā'!H14,'6.11_Tehniskā'!$A$37:$B$91,2,0)</f>
        <v>#N/A</v>
      </c>
      <c r="I28" s="142" t="e">
        <f>IF(G28="",0,IF(1&gt;=G28&gt;=9,H28*'6.2_Eksperti'!$E$18*10,0))</f>
        <v>#N/A</v>
      </c>
      <c r="J28" s="607" t="e">
        <f t="shared" si="1"/>
        <v>#N/A</v>
      </c>
      <c r="K28" s="608" t="e">
        <f t="shared" si="2"/>
        <v>#N/A</v>
      </c>
      <c r="L28" s="606" t="e">
        <f>IF(C28="",0,VLOOKUP(C28,'6.8_Pakalpojumu_saraksts'!B:E,4,0))</f>
        <v>#N/A</v>
      </c>
      <c r="M28" s="142">
        <f>'6.11_Tehniskā'!K14</f>
        <v>0</v>
      </c>
      <c r="N28" s="633" t="e">
        <f t="shared" si="3"/>
        <v>#N/A</v>
      </c>
      <c r="O28" s="644" t="str">
        <f>IF('6.4_Atbalsta_plāns'!O26="","",'6.4_Atbalsta_plāns'!O26)</f>
        <v/>
      </c>
      <c r="P28" s="609" t="str">
        <f>IF('6.4_Atbalsta_plāns'!P26="","",'6.4_Atbalsta_plāns'!P26)</f>
        <v/>
      </c>
      <c r="Q28" s="610" t="e">
        <f>IF('6.4_Atbalsta_plāns'!Q26="","",'6.4_Atbalsta_plāns'!Q26)</f>
        <v>#N/A</v>
      </c>
      <c r="R28" s="610"/>
      <c r="S28" s="610" t="e">
        <f>IF('6.4_Atbalsta_plāns'!S26="","",'6.4_Atbalsta_plāns'!S26)</f>
        <v>#N/A</v>
      </c>
      <c r="T28" s="645" t="str">
        <f>IF('6.4_Atbalsta_plāns'!T26="","",'6.4_Atbalsta_plāns'!T26)</f>
        <v/>
      </c>
      <c r="U28" s="640" t="e">
        <f>IF('6.4_Atbalsta_plāns'!AC26="","",'6.4_Atbalsta_plāns'!AC26)</f>
        <v>#N/A</v>
      </c>
      <c r="V28" s="611">
        <f>IF('6.4_Atbalsta_plāns'!AD26="","",'6.4_Atbalsta_plāns'!AD26)</f>
        <v>0</v>
      </c>
    </row>
    <row r="29" spans="1:22" ht="35.4" customHeight="1" x14ac:dyDescent="0.3">
      <c r="A29" s="846"/>
      <c r="B29" s="276" t="str">
        <f>IF('[2]1_pielikums'!B40="","",('[2]1_pielikums'!B40))</f>
        <v/>
      </c>
      <c r="C29" s="68">
        <f>'[2]1_pielikums'!C40</f>
        <v>0</v>
      </c>
      <c r="D29" s="589">
        <f>IF('6.11_Tehniskā'!$E$10=1,'6.11_Tehniskā'!$I28,IF('6.11_Tehniskā'!$E$10=2,'6.11_Tehniskā'!$H28,IF('6.11_Tehniskā'!$E$10=3,'6.11_Tehniskā'!$G28,IF('6.11_Tehniskā'!$E$10=4,'6.11_Tehniskā'!$F28,IF('6.11_Tehniskā'!$E$10=5,'6.11_Tehniskā'!$E28,0)))))</f>
        <v>0</v>
      </c>
      <c r="E29" s="589">
        <f>D29*'6.2_Eksperti'!$C$18*10</f>
        <v>0</v>
      </c>
      <c r="F29" s="590" t="e">
        <f t="shared" si="0"/>
        <v>#N/A</v>
      </c>
      <c r="G29" s="33">
        <f>VALUE('[2]1_pielikums'!N40)</f>
        <v>0</v>
      </c>
      <c r="H29" s="373" t="e">
        <f>VLOOKUP('6.11_Tehniskā'!H15,'6.11_Tehniskā'!$A$37:$B$91,2,0)</f>
        <v>#N/A</v>
      </c>
      <c r="I29" s="67" t="e">
        <f>IF(G29="",0,IF(1&gt;=G29&gt;=9,H29*'6.2_Eksperti'!$E$18*10,0))</f>
        <v>#N/A</v>
      </c>
      <c r="J29" s="590" t="e">
        <f t="shared" si="1"/>
        <v>#N/A</v>
      </c>
      <c r="K29" s="591" t="e">
        <f t="shared" si="2"/>
        <v>#N/A</v>
      </c>
      <c r="L29" s="589" t="e">
        <f>IF(C29="",0,VLOOKUP(C29,'6.8_Pakalpojumu_saraksts'!B:E,4,0))</f>
        <v>#N/A</v>
      </c>
      <c r="M29" s="67">
        <f>'6.11_Tehniskā'!K15</f>
        <v>0</v>
      </c>
      <c r="N29" s="631" t="e">
        <f t="shared" si="3"/>
        <v>#N/A</v>
      </c>
      <c r="O29" s="642" t="str">
        <f>IF('6.4_Atbalsta_plāns'!O27="","",'6.4_Atbalsta_plāns'!O27)</f>
        <v/>
      </c>
      <c r="P29" s="592" t="str">
        <f>IF('6.4_Atbalsta_plāns'!P27="","",'6.4_Atbalsta_plāns'!P27)</f>
        <v/>
      </c>
      <c r="Q29" s="577" t="e">
        <f>IF('6.4_Atbalsta_plāns'!Q27="","",'6.4_Atbalsta_plāns'!Q27)</f>
        <v>#N/A</v>
      </c>
      <c r="R29" s="577"/>
      <c r="S29" s="577" t="e">
        <f>IF('6.4_Atbalsta_plāns'!S27="","",'6.4_Atbalsta_plāns'!S27)</f>
        <v>#N/A</v>
      </c>
      <c r="T29" s="576" t="str">
        <f>IF('6.4_Atbalsta_plāns'!T27="","",'6.4_Atbalsta_plāns'!T27)</f>
        <v/>
      </c>
      <c r="U29" s="638" t="e">
        <f>IF('6.4_Atbalsta_plāns'!AC27="","",'6.4_Atbalsta_plāns'!AC27)</f>
        <v>#N/A</v>
      </c>
      <c r="V29" s="598">
        <f>IF('6.4_Atbalsta_plāns'!AD27="","",'6.4_Atbalsta_plāns'!AD27)</f>
        <v>0</v>
      </c>
    </row>
    <row r="30" spans="1:22" ht="35.4" customHeight="1" x14ac:dyDescent="0.3">
      <c r="A30" s="846"/>
      <c r="B30" s="276" t="str">
        <f>IF('[2]1_pielikums'!B41="","",('[2]1_pielikums'!B41))</f>
        <v/>
      </c>
      <c r="C30" s="68">
        <f>'[2]1_pielikums'!C41</f>
        <v>0</v>
      </c>
      <c r="D30" s="589">
        <f>IF('6.11_Tehniskā'!$E$10=1,'6.11_Tehniskā'!$I29,IF('6.11_Tehniskā'!$E$10=2,'6.11_Tehniskā'!$H29,IF('6.11_Tehniskā'!$E$10=3,'6.11_Tehniskā'!$G29,IF('6.11_Tehniskā'!$E$10=4,'6.11_Tehniskā'!$F29,IF('6.11_Tehniskā'!$E$10=5,'6.11_Tehniskā'!$E29,0)))))</f>
        <v>0</v>
      </c>
      <c r="E30" s="589">
        <f>D30*'6.2_Eksperti'!$C$18*10</f>
        <v>0</v>
      </c>
      <c r="F30" s="590" t="e">
        <f t="shared" si="0"/>
        <v>#N/A</v>
      </c>
      <c r="G30" s="33">
        <f>VALUE('[2]1_pielikums'!N41)</f>
        <v>0</v>
      </c>
      <c r="H30" s="373" t="e">
        <f>VLOOKUP('6.11_Tehniskā'!H16,'6.11_Tehniskā'!$A$37:$B$91,2,0)</f>
        <v>#N/A</v>
      </c>
      <c r="I30" s="67" t="e">
        <f>IF(G30="",0,IF(1&gt;=G30&gt;=9,H30*'6.2_Eksperti'!$E$18*10,0))</f>
        <v>#N/A</v>
      </c>
      <c r="J30" s="590" t="e">
        <f t="shared" si="1"/>
        <v>#N/A</v>
      </c>
      <c r="K30" s="591" t="e">
        <f t="shared" si="2"/>
        <v>#N/A</v>
      </c>
      <c r="L30" s="589" t="e">
        <f>IF(C30="",0,VLOOKUP(C30,'6.8_Pakalpojumu_saraksts'!B:E,4,0))</f>
        <v>#N/A</v>
      </c>
      <c r="M30" s="67">
        <f>'6.11_Tehniskā'!K16</f>
        <v>0</v>
      </c>
      <c r="N30" s="631" t="e">
        <f t="shared" si="3"/>
        <v>#N/A</v>
      </c>
      <c r="O30" s="642" t="str">
        <f>IF('6.4_Atbalsta_plāns'!O28="","",'6.4_Atbalsta_plāns'!O28)</f>
        <v/>
      </c>
      <c r="P30" s="592" t="str">
        <f>IF('6.4_Atbalsta_plāns'!P28="","",'6.4_Atbalsta_plāns'!P28)</f>
        <v/>
      </c>
      <c r="Q30" s="577" t="e">
        <f>IF('6.4_Atbalsta_plāns'!Q28="","",'6.4_Atbalsta_plāns'!Q28)</f>
        <v>#N/A</v>
      </c>
      <c r="R30" s="577"/>
      <c r="S30" s="577" t="e">
        <f>IF('6.4_Atbalsta_plāns'!S28="","",'6.4_Atbalsta_plāns'!S28)</f>
        <v>#N/A</v>
      </c>
      <c r="T30" s="576" t="str">
        <f>IF('6.4_Atbalsta_plāns'!T28="","",'6.4_Atbalsta_plāns'!T28)</f>
        <v/>
      </c>
      <c r="U30" s="638" t="e">
        <f>IF('6.4_Atbalsta_plāns'!AC28="","",'6.4_Atbalsta_plāns'!AC28)</f>
        <v>#N/A</v>
      </c>
      <c r="V30" s="598">
        <f>IF('6.4_Atbalsta_plāns'!AD28="","",'6.4_Atbalsta_plāns'!AD28)</f>
        <v>0</v>
      </c>
    </row>
    <row r="31" spans="1:22" ht="35.4" customHeight="1" x14ac:dyDescent="0.3">
      <c r="A31" s="846"/>
      <c r="B31" s="276" t="str">
        <f>IF('[2]1_pielikums'!B42="","",('[2]1_pielikums'!B42))</f>
        <v/>
      </c>
      <c r="C31" s="68">
        <f>'[2]1_pielikums'!C42</f>
        <v>0</v>
      </c>
      <c r="D31" s="589">
        <f>IF('6.11_Tehniskā'!$E$10=1,'6.11_Tehniskā'!$I30,IF('6.11_Tehniskā'!$E$10=2,'6.11_Tehniskā'!$H30,IF('6.11_Tehniskā'!$E$10=3,'6.11_Tehniskā'!$G30,IF('6.11_Tehniskā'!$E$10=4,'6.11_Tehniskā'!$F30,IF('6.11_Tehniskā'!$E$10=5,'6.11_Tehniskā'!$E30,0)))))</f>
        <v>0</v>
      </c>
      <c r="E31" s="589">
        <f>D31*'6.2_Eksperti'!$C$18*10</f>
        <v>0</v>
      </c>
      <c r="F31" s="590" t="e">
        <f t="shared" si="0"/>
        <v>#N/A</v>
      </c>
      <c r="G31" s="33">
        <f>VALUE('[2]1_pielikums'!N42)</f>
        <v>0</v>
      </c>
      <c r="H31" s="373" t="e">
        <f>VLOOKUP('6.11_Tehniskā'!H17,'6.11_Tehniskā'!$A$37:$B$91,2,0)</f>
        <v>#N/A</v>
      </c>
      <c r="I31" s="67" t="e">
        <f>IF(G31="",0,IF(1&gt;=G31&gt;=9,H31*'6.2_Eksperti'!$E$18*10,0))</f>
        <v>#N/A</v>
      </c>
      <c r="J31" s="590" t="e">
        <f t="shared" si="1"/>
        <v>#N/A</v>
      </c>
      <c r="K31" s="591" t="e">
        <f t="shared" si="2"/>
        <v>#N/A</v>
      </c>
      <c r="L31" s="589" t="e">
        <f>IF(C31="",0,VLOOKUP(C31,'6.8_Pakalpojumu_saraksts'!B:E,4,0))</f>
        <v>#N/A</v>
      </c>
      <c r="M31" s="67">
        <f>'6.11_Tehniskā'!K17</f>
        <v>0</v>
      </c>
      <c r="N31" s="631" t="e">
        <f t="shared" si="3"/>
        <v>#N/A</v>
      </c>
      <c r="O31" s="642" t="str">
        <f>IF('6.4_Atbalsta_plāns'!O29="","",'6.4_Atbalsta_plāns'!O29)</f>
        <v/>
      </c>
      <c r="P31" s="592" t="str">
        <f>IF('6.4_Atbalsta_plāns'!P29="","",'6.4_Atbalsta_plāns'!P29)</f>
        <v/>
      </c>
      <c r="Q31" s="577" t="e">
        <f>IF('6.4_Atbalsta_plāns'!Q29="","",'6.4_Atbalsta_plāns'!Q29)</f>
        <v>#N/A</v>
      </c>
      <c r="R31" s="577"/>
      <c r="S31" s="577" t="e">
        <f>IF('6.4_Atbalsta_plāns'!S29="","",'6.4_Atbalsta_plāns'!S29)</f>
        <v>#N/A</v>
      </c>
      <c r="T31" s="576" t="str">
        <f>IF('6.4_Atbalsta_plāns'!T29="","",'6.4_Atbalsta_plāns'!T29)</f>
        <v/>
      </c>
      <c r="U31" s="638" t="e">
        <f>IF('6.4_Atbalsta_plāns'!AC29="","",'6.4_Atbalsta_plāns'!AC29)</f>
        <v>#N/A</v>
      </c>
      <c r="V31" s="598">
        <f>IF('6.4_Atbalsta_plāns'!AD29="","",'6.4_Atbalsta_plāns'!AD29)</f>
        <v>0</v>
      </c>
    </row>
    <row r="32" spans="1:22" ht="35.4" customHeight="1" thickBot="1" x14ac:dyDescent="0.35">
      <c r="A32" s="847"/>
      <c r="B32" s="337" t="str">
        <f>IF('[2]1_pielikums'!B43="","",('[2]1_pielikums'!B43))</f>
        <v/>
      </c>
      <c r="C32" s="501">
        <f>'[2]1_pielikums'!C43</f>
        <v>0</v>
      </c>
      <c r="D32" s="599">
        <f>IF('6.11_Tehniskā'!$E$10=1,'6.11_Tehniskā'!$I31,IF('6.11_Tehniskā'!$E$10=2,'6.11_Tehniskā'!$H31,IF('6.11_Tehniskā'!$E$10=3,'6.11_Tehniskā'!$G31,IF('6.11_Tehniskā'!$E$10=4,'6.11_Tehniskā'!$F31,IF('6.11_Tehniskā'!$E$10=5,'6.11_Tehniskā'!$E31,0)))))</f>
        <v>0</v>
      </c>
      <c r="E32" s="599">
        <f>D32*'6.2_Eksperti'!$C$18*10</f>
        <v>0</v>
      </c>
      <c r="F32" s="600" t="e">
        <f t="shared" si="0"/>
        <v>#N/A</v>
      </c>
      <c r="G32" s="439">
        <f>VALUE('[2]1_pielikums'!N43)</f>
        <v>0</v>
      </c>
      <c r="H32" s="377" t="e">
        <f>VLOOKUP('6.11_Tehniskā'!H18,'6.11_Tehniskā'!$A$37:$B$91,2,0)</f>
        <v>#N/A</v>
      </c>
      <c r="I32" s="344" t="e">
        <f>IF(G32="",0,IF(1&gt;=G32&gt;=9,H32*'6.2_Eksperti'!$E$18*10,0))</f>
        <v>#N/A</v>
      </c>
      <c r="J32" s="600" t="e">
        <f t="shared" si="1"/>
        <v>#N/A</v>
      </c>
      <c r="K32" s="601" t="e">
        <f t="shared" si="2"/>
        <v>#N/A</v>
      </c>
      <c r="L32" s="599" t="e">
        <f>IF(C32="",0,VLOOKUP(C32,'6.8_Pakalpojumu_saraksts'!B:E,4,0))</f>
        <v>#N/A</v>
      </c>
      <c r="M32" s="344">
        <f>'6.11_Tehniskā'!K18</f>
        <v>0</v>
      </c>
      <c r="N32" s="632" t="e">
        <f t="shared" si="3"/>
        <v>#N/A</v>
      </c>
      <c r="O32" s="643" t="str">
        <f>IF('6.4_Atbalsta_plāns'!O30="","",'6.4_Atbalsta_plāns'!O30)</f>
        <v/>
      </c>
      <c r="P32" s="602" t="str">
        <f>IF('6.4_Atbalsta_plāns'!P30="","",'6.4_Atbalsta_plāns'!P30)</f>
        <v/>
      </c>
      <c r="Q32" s="579" t="e">
        <f>IF('6.4_Atbalsta_plāns'!Q30="","",'6.4_Atbalsta_plāns'!Q30)</f>
        <v>#N/A</v>
      </c>
      <c r="R32" s="579"/>
      <c r="S32" s="579" t="e">
        <f>IF('6.4_Atbalsta_plāns'!S30="","",'6.4_Atbalsta_plāns'!S30)</f>
        <v>#N/A</v>
      </c>
      <c r="T32" s="578" t="str">
        <f>IF('6.4_Atbalsta_plāns'!T30="","",'6.4_Atbalsta_plāns'!T30)</f>
        <v/>
      </c>
      <c r="U32" s="639" t="e">
        <f>IF('6.4_Atbalsta_plāns'!AC30="","",'6.4_Atbalsta_plāns'!AC30)</f>
        <v>#N/A</v>
      </c>
      <c r="V32" s="603">
        <f>IF('6.4_Atbalsta_plāns'!AD30="","",'6.4_Atbalsta_plāns'!AD30)</f>
        <v>0</v>
      </c>
    </row>
    <row r="33" spans="1:22" ht="35.4" customHeight="1" x14ac:dyDescent="0.3">
      <c r="A33" s="843" t="str">
        <f>'[2]1_pielikums'!A44</f>
        <v>Bērniem funkcionēšanas spēju uzturēšana un attīstīšana</v>
      </c>
      <c r="B33" s="604" t="str">
        <f>IF('[2]1_pielikums'!B44="","",('[2]1_pielikums'!B44))</f>
        <v/>
      </c>
      <c r="C33" s="605">
        <f>'[2]1_pielikums'!C44</f>
        <v>0</v>
      </c>
      <c r="D33" s="606">
        <f>IF('6.11_Tehniskā'!$E$11=1,'6.11_Tehniskā'!$I27,IF('6.11_Tehniskā'!$E$11=2,'6.11_Tehniskā'!$H27,IF('6.11_Tehniskā'!$E$11=3,'6.11_Tehniskā'!$G27,IF('6.11_Tehniskā'!$E$11=4,'6.11_Tehniskā'!$F27,IF('6.11_Tehniskā'!$E$11=5,'6.11_Tehniskā'!$E27,0)))))</f>
        <v>0</v>
      </c>
      <c r="E33" s="606">
        <f>D33*'6.2_Eksperti'!$D$18*10</f>
        <v>0</v>
      </c>
      <c r="F33" s="607" t="e">
        <f t="shared" si="0"/>
        <v>#N/A</v>
      </c>
      <c r="G33" s="471">
        <f>VALUE('[2]1_pielikums'!N44)</f>
        <v>0</v>
      </c>
      <c r="H33" s="557" t="e">
        <f>VLOOKUP('6.11_Tehniskā'!H19,'6.11_Tehniskā'!$A$37:$B$91,2,0)</f>
        <v>#N/A</v>
      </c>
      <c r="I33" s="142" t="e">
        <f>IF(G33="",0,IF(1&gt;=G33&gt;=9,H33*'6.2_Eksperti'!$E$18*10,0))</f>
        <v>#N/A</v>
      </c>
      <c r="J33" s="607" t="e">
        <f t="shared" si="1"/>
        <v>#N/A</v>
      </c>
      <c r="K33" s="608" t="e">
        <f t="shared" si="2"/>
        <v>#N/A</v>
      </c>
      <c r="L33" s="606" t="e">
        <f>IF(C33="",0,VLOOKUP(C33,'6.8_Pakalpojumu_saraksts'!B:E,4,0))</f>
        <v>#N/A</v>
      </c>
      <c r="M33" s="142">
        <f>'6.11_Tehniskā'!K19</f>
        <v>0</v>
      </c>
      <c r="N33" s="633" t="e">
        <f t="shared" si="3"/>
        <v>#N/A</v>
      </c>
      <c r="O33" s="644" t="str">
        <f>IF('6.4_Atbalsta_plāns'!O31="","",'6.4_Atbalsta_plāns'!O31)</f>
        <v/>
      </c>
      <c r="P33" s="609" t="str">
        <f>IF('6.4_Atbalsta_plāns'!P31="","",'6.4_Atbalsta_plāns'!P31)</f>
        <v/>
      </c>
      <c r="Q33" s="610" t="e">
        <f>IF('6.4_Atbalsta_plāns'!Q31="","",'6.4_Atbalsta_plāns'!Q31)</f>
        <v>#N/A</v>
      </c>
      <c r="R33" s="610"/>
      <c r="S33" s="610" t="e">
        <f>IF('6.4_Atbalsta_plāns'!S31="","",'6.4_Atbalsta_plāns'!S31)</f>
        <v>#N/A</v>
      </c>
      <c r="T33" s="645" t="str">
        <f>IF('6.4_Atbalsta_plāns'!T31="","",'6.4_Atbalsta_plāns'!T31)</f>
        <v/>
      </c>
      <c r="U33" s="640" t="e">
        <f>IF('6.4_Atbalsta_plāns'!AC31="","",'6.4_Atbalsta_plāns'!AC31)</f>
        <v>#N/A</v>
      </c>
      <c r="V33" s="611">
        <f>IF('6.4_Atbalsta_plāns'!AD31="","",'6.4_Atbalsta_plāns'!AD31)</f>
        <v>0</v>
      </c>
    </row>
    <row r="34" spans="1:22" ht="35.4" customHeight="1" x14ac:dyDescent="0.3">
      <c r="A34" s="843"/>
      <c r="B34" s="276" t="str">
        <f>IF('[2]1_pielikums'!B45="","",('[2]1_pielikums'!B45))</f>
        <v/>
      </c>
      <c r="C34" s="68">
        <f>'[2]1_pielikums'!C45</f>
        <v>0</v>
      </c>
      <c r="D34" s="589">
        <f>IF('6.11_Tehniskā'!$E$11=1,'6.11_Tehniskā'!$I28,IF('6.11_Tehniskā'!$E$11=2,'6.11_Tehniskā'!$H28,IF('6.11_Tehniskā'!$E$11=3,'6.11_Tehniskā'!$G28,IF('6.11_Tehniskā'!$E$11=4,'6.11_Tehniskā'!$F28,IF('6.11_Tehniskā'!$E$11=5,'6.11_Tehniskā'!$E28,0)))))</f>
        <v>0</v>
      </c>
      <c r="E34" s="589">
        <f>D34*'6.2_Eksperti'!$D$18*10</f>
        <v>0</v>
      </c>
      <c r="F34" s="590" t="e">
        <f t="shared" si="0"/>
        <v>#N/A</v>
      </c>
      <c r="G34" s="33">
        <f>VALUE('[2]1_pielikums'!N45)</f>
        <v>0</v>
      </c>
      <c r="H34" s="373" t="e">
        <f>VLOOKUP('6.11_Tehniskā'!H20,'6.11_Tehniskā'!$A$37:$B$91,2,0)</f>
        <v>#N/A</v>
      </c>
      <c r="I34" s="67" t="e">
        <f>IF(G34="",0,IF(1&gt;=G34&gt;=9,H34*'6.2_Eksperti'!$E$18*10,0))</f>
        <v>#N/A</v>
      </c>
      <c r="J34" s="590" t="e">
        <f t="shared" si="1"/>
        <v>#N/A</v>
      </c>
      <c r="K34" s="591" t="e">
        <f t="shared" si="2"/>
        <v>#N/A</v>
      </c>
      <c r="L34" s="589" t="e">
        <f>IF(C34="",0,VLOOKUP(C34,'6.8_Pakalpojumu_saraksts'!B:E,4,0))</f>
        <v>#N/A</v>
      </c>
      <c r="M34" s="67">
        <f>'6.11_Tehniskā'!K20</f>
        <v>0</v>
      </c>
      <c r="N34" s="631" t="e">
        <f t="shared" si="3"/>
        <v>#N/A</v>
      </c>
      <c r="O34" s="642" t="str">
        <f>IF('6.4_Atbalsta_plāns'!O32="","",'6.4_Atbalsta_plāns'!O32)</f>
        <v/>
      </c>
      <c r="P34" s="592" t="str">
        <f>IF('6.4_Atbalsta_plāns'!P32="","",'6.4_Atbalsta_plāns'!P32)</f>
        <v/>
      </c>
      <c r="Q34" s="577" t="e">
        <f>IF('6.4_Atbalsta_plāns'!Q32="","",'6.4_Atbalsta_plāns'!Q32)</f>
        <v>#N/A</v>
      </c>
      <c r="R34" s="577"/>
      <c r="S34" s="577" t="e">
        <f>IF('6.4_Atbalsta_plāns'!S32="","",'6.4_Atbalsta_plāns'!S32)</f>
        <v>#N/A</v>
      </c>
      <c r="T34" s="576" t="str">
        <f>IF('6.4_Atbalsta_plāns'!T32="","",'6.4_Atbalsta_plāns'!T32)</f>
        <v/>
      </c>
      <c r="U34" s="638" t="e">
        <f>IF('6.4_Atbalsta_plāns'!AC32="","",'6.4_Atbalsta_plāns'!AC32)</f>
        <v>#N/A</v>
      </c>
      <c r="V34" s="598">
        <f>IF('6.4_Atbalsta_plāns'!AD32="","",'6.4_Atbalsta_plāns'!AD32)</f>
        <v>0</v>
      </c>
    </row>
    <row r="35" spans="1:22" ht="35.4" customHeight="1" x14ac:dyDescent="0.3">
      <c r="A35" s="843"/>
      <c r="B35" s="276" t="str">
        <f>IF('[2]1_pielikums'!B46="","",('[2]1_pielikums'!B46))</f>
        <v/>
      </c>
      <c r="C35" s="68">
        <f>'[2]1_pielikums'!C46</f>
        <v>0</v>
      </c>
      <c r="D35" s="589">
        <f>IF('6.11_Tehniskā'!$E$11=1,'6.11_Tehniskā'!$I29,IF('6.11_Tehniskā'!$E$11=2,'6.11_Tehniskā'!$H29,IF('6.11_Tehniskā'!$E$11=3,'6.11_Tehniskā'!$G29,IF('6.11_Tehniskā'!$E$11=4,'6.11_Tehniskā'!$F29,IF('6.11_Tehniskā'!$E$11=5,'6.11_Tehniskā'!$E29,0)))))</f>
        <v>0</v>
      </c>
      <c r="E35" s="589">
        <f>D35*'6.2_Eksperti'!$D$18*10</f>
        <v>0</v>
      </c>
      <c r="F35" s="590" t="e">
        <f t="shared" si="0"/>
        <v>#N/A</v>
      </c>
      <c r="G35" s="33">
        <f>VALUE('[2]1_pielikums'!N46)</f>
        <v>0</v>
      </c>
      <c r="H35" s="373" t="e">
        <f>VLOOKUP('6.11_Tehniskā'!H21,'6.11_Tehniskā'!$A$37:$B$91,2,0)</f>
        <v>#N/A</v>
      </c>
      <c r="I35" s="67" t="e">
        <f>IF(G35="",0,IF(1&gt;=G35&gt;=9,H35*'6.2_Eksperti'!$E$18*10,0))</f>
        <v>#N/A</v>
      </c>
      <c r="J35" s="590" t="e">
        <f t="shared" si="1"/>
        <v>#N/A</v>
      </c>
      <c r="K35" s="591" t="e">
        <f t="shared" si="2"/>
        <v>#N/A</v>
      </c>
      <c r="L35" s="589" t="e">
        <f>IF(C35="",0,VLOOKUP(C35,'6.8_Pakalpojumu_saraksts'!B:E,4,0))</f>
        <v>#N/A</v>
      </c>
      <c r="M35" s="67">
        <f>'6.11_Tehniskā'!K21</f>
        <v>0</v>
      </c>
      <c r="N35" s="631" t="e">
        <f t="shared" si="3"/>
        <v>#N/A</v>
      </c>
      <c r="O35" s="642" t="str">
        <f>IF('6.4_Atbalsta_plāns'!O33="","",'6.4_Atbalsta_plāns'!O33)</f>
        <v/>
      </c>
      <c r="P35" s="592" t="str">
        <f>IF('6.4_Atbalsta_plāns'!P33="","",'6.4_Atbalsta_plāns'!P33)</f>
        <v/>
      </c>
      <c r="Q35" s="577" t="e">
        <f>IF('6.4_Atbalsta_plāns'!Q33="","",'6.4_Atbalsta_plāns'!Q33)</f>
        <v>#N/A</v>
      </c>
      <c r="R35" s="577"/>
      <c r="S35" s="577" t="e">
        <f>IF('6.4_Atbalsta_plāns'!S33="","",'6.4_Atbalsta_plāns'!S33)</f>
        <v>#N/A</v>
      </c>
      <c r="T35" s="576" t="str">
        <f>IF('6.4_Atbalsta_plāns'!T33="","",'6.4_Atbalsta_plāns'!T33)</f>
        <v/>
      </c>
      <c r="U35" s="638" t="e">
        <f>IF('6.4_Atbalsta_plāns'!AC33="","",'6.4_Atbalsta_plāns'!AC33)</f>
        <v>#N/A</v>
      </c>
      <c r="V35" s="598">
        <f>IF('6.4_Atbalsta_plāns'!AD33="","",'6.4_Atbalsta_plāns'!AD33)</f>
        <v>0</v>
      </c>
    </row>
    <row r="36" spans="1:22" ht="35.4" customHeight="1" x14ac:dyDescent="0.3">
      <c r="A36" s="843"/>
      <c r="B36" s="276" t="str">
        <f>IF('[2]1_pielikums'!B47="","",('[2]1_pielikums'!B47))</f>
        <v/>
      </c>
      <c r="C36" s="68">
        <f>'[2]1_pielikums'!C47</f>
        <v>0</v>
      </c>
      <c r="D36" s="589">
        <f>IF('6.11_Tehniskā'!$E$11=1,'6.11_Tehniskā'!$I30,IF('6.11_Tehniskā'!$E$11=2,'6.11_Tehniskā'!$H30,IF('6.11_Tehniskā'!$E$11=3,'6.11_Tehniskā'!$G30,IF('6.11_Tehniskā'!$E$11=4,'6.11_Tehniskā'!$F30,IF('6.11_Tehniskā'!$E$11=5,'6.11_Tehniskā'!$E30,0)))))</f>
        <v>0</v>
      </c>
      <c r="E36" s="589">
        <f>D36*'6.2_Eksperti'!$D$18*10</f>
        <v>0</v>
      </c>
      <c r="F36" s="590" t="e">
        <f t="shared" si="0"/>
        <v>#N/A</v>
      </c>
      <c r="G36" s="33">
        <f>VALUE('[2]1_pielikums'!N47)</f>
        <v>0</v>
      </c>
      <c r="H36" s="373" t="e">
        <f>VLOOKUP('6.11_Tehniskā'!H22,'6.11_Tehniskā'!$A$37:$B$91,2,0)</f>
        <v>#N/A</v>
      </c>
      <c r="I36" s="67" t="e">
        <f>IF(G36="",0,IF(1&gt;=G36&gt;=9,H36*'6.2_Eksperti'!$E$18*10,0))</f>
        <v>#N/A</v>
      </c>
      <c r="J36" s="590" t="e">
        <f t="shared" si="1"/>
        <v>#N/A</v>
      </c>
      <c r="K36" s="591" t="e">
        <f t="shared" si="2"/>
        <v>#N/A</v>
      </c>
      <c r="L36" s="589" t="e">
        <f>IF(C36="",0,VLOOKUP(C36,'6.8_Pakalpojumu_saraksts'!B:E,4,0))</f>
        <v>#N/A</v>
      </c>
      <c r="M36" s="67">
        <f>'6.11_Tehniskā'!K22</f>
        <v>0</v>
      </c>
      <c r="N36" s="631" t="e">
        <f t="shared" si="3"/>
        <v>#N/A</v>
      </c>
      <c r="O36" s="642" t="str">
        <f>IF('6.4_Atbalsta_plāns'!O34="","",'6.4_Atbalsta_plāns'!O34)</f>
        <v/>
      </c>
      <c r="P36" s="592" t="str">
        <f>IF('6.4_Atbalsta_plāns'!P34="","",'6.4_Atbalsta_plāns'!P34)</f>
        <v/>
      </c>
      <c r="Q36" s="577" t="e">
        <f>IF('6.4_Atbalsta_plāns'!Q34="","",'6.4_Atbalsta_plāns'!Q34)</f>
        <v>#N/A</v>
      </c>
      <c r="R36" s="577"/>
      <c r="S36" s="577" t="e">
        <f>IF('6.4_Atbalsta_plāns'!S34="","",'6.4_Atbalsta_plāns'!S34)</f>
        <v>#N/A</v>
      </c>
      <c r="T36" s="576" t="str">
        <f>IF('6.4_Atbalsta_plāns'!T34="","",'6.4_Atbalsta_plāns'!T34)</f>
        <v/>
      </c>
      <c r="U36" s="638" t="e">
        <f>IF('6.4_Atbalsta_plāns'!AC34="","",'6.4_Atbalsta_plāns'!AC34)</f>
        <v>#N/A</v>
      </c>
      <c r="V36" s="598">
        <f>IF('6.4_Atbalsta_plāns'!AD34="","",'6.4_Atbalsta_plāns'!AD34)</f>
        <v>0</v>
      </c>
    </row>
    <row r="37" spans="1:22" ht="35.4" customHeight="1" thickBot="1" x14ac:dyDescent="0.35">
      <c r="A37" s="844"/>
      <c r="B37" s="337" t="str">
        <f>IF('[2]1_pielikums'!B48="","",('[2]1_pielikums'!B48))</f>
        <v/>
      </c>
      <c r="C37" s="501">
        <f>'[2]1_pielikums'!C48</f>
        <v>0</v>
      </c>
      <c r="D37" s="599">
        <f>IF('6.11_Tehniskā'!$E$11=1,'6.11_Tehniskā'!$I31,IF('6.11_Tehniskā'!$E$11=2,'6.11_Tehniskā'!$H31,IF('6.11_Tehniskā'!$E$11=3,'6.11_Tehniskā'!$G31,IF('6.11_Tehniskā'!$E$11=4,'6.11_Tehniskā'!$F31,IF('6.11_Tehniskā'!$E$11=5,'6.11_Tehniskā'!$E31,0)))))</f>
        <v>0</v>
      </c>
      <c r="E37" s="599">
        <f>D37*'6.2_Eksperti'!$D$18*10</f>
        <v>0</v>
      </c>
      <c r="F37" s="600" t="e">
        <f t="shared" si="0"/>
        <v>#N/A</v>
      </c>
      <c r="G37" s="439">
        <f>VALUE('[2]1_pielikums'!N48)</f>
        <v>0</v>
      </c>
      <c r="H37" s="377" t="e">
        <f>VLOOKUP('6.11_Tehniskā'!H23,'6.11_Tehniskā'!$A$37:$B$91,2,0)</f>
        <v>#N/A</v>
      </c>
      <c r="I37" s="344" t="e">
        <f>IF(G37="",0,IF(1&gt;=G37&gt;=9,H37*'6.2_Eksperti'!$E$18*10,0))</f>
        <v>#N/A</v>
      </c>
      <c r="J37" s="600" t="e">
        <f t="shared" si="1"/>
        <v>#N/A</v>
      </c>
      <c r="K37" s="601" t="e">
        <f t="shared" si="2"/>
        <v>#N/A</v>
      </c>
      <c r="L37" s="599" t="e">
        <f>IF(C37="",0,VLOOKUP(C37,'6.8_Pakalpojumu_saraksts'!B:E,4,0))</f>
        <v>#N/A</v>
      </c>
      <c r="M37" s="344">
        <f>'6.11_Tehniskā'!K23</f>
        <v>0</v>
      </c>
      <c r="N37" s="632" t="e">
        <f t="shared" si="3"/>
        <v>#N/A</v>
      </c>
      <c r="O37" s="643" t="str">
        <f>IF('6.4_Atbalsta_plāns'!O35="","",'6.4_Atbalsta_plāns'!O35)</f>
        <v/>
      </c>
      <c r="P37" s="602" t="str">
        <f>IF('6.4_Atbalsta_plāns'!P35="","",'6.4_Atbalsta_plāns'!P35)</f>
        <v/>
      </c>
      <c r="Q37" s="579" t="e">
        <f>IF('6.4_Atbalsta_plāns'!Q35="","",'6.4_Atbalsta_plāns'!Q35)</f>
        <v>#N/A</v>
      </c>
      <c r="R37" s="579"/>
      <c r="S37" s="579" t="e">
        <f>IF('6.4_Atbalsta_plāns'!S35="","",'6.4_Atbalsta_plāns'!S35)</f>
        <v>#N/A</v>
      </c>
      <c r="T37" s="578" t="str">
        <f>IF('6.4_Atbalsta_plāns'!T35="","",'6.4_Atbalsta_plāns'!T35)</f>
        <v/>
      </c>
      <c r="U37" s="639" t="e">
        <f>IF('6.4_Atbalsta_plāns'!AC35="","",'6.4_Atbalsta_plāns'!AC35)</f>
        <v>#N/A</v>
      </c>
      <c r="V37" s="603">
        <f>IF('6.4_Atbalsta_plāns'!AD35="","",'6.4_Atbalsta_plāns'!AD35)</f>
        <v>0</v>
      </c>
    </row>
    <row r="38" spans="1:22" s="43" customFormat="1" ht="21.6" thickBot="1" x14ac:dyDescent="0.35">
      <c r="A38" s="382"/>
      <c r="B38" s="383"/>
      <c r="C38" s="384" t="s">
        <v>1</v>
      </c>
      <c r="D38" s="385" t="s">
        <v>10</v>
      </c>
      <c r="E38" s="384">
        <f>SUM(E23:E37)</f>
        <v>0</v>
      </c>
      <c r="F38" s="580" t="e">
        <f>SUM(F23:F37)</f>
        <v>#N/A</v>
      </c>
      <c r="G38" s="385" t="s">
        <v>10</v>
      </c>
      <c r="H38" s="387" t="s">
        <v>10</v>
      </c>
      <c r="I38" s="387" t="e">
        <f>SUM(I23:I37)</f>
        <v>#N/A</v>
      </c>
      <c r="J38" s="581" t="e">
        <f>SUM(J23:J37)</f>
        <v>#N/A</v>
      </c>
      <c r="K38" s="582" t="e">
        <f>SUM(K23:K37)</f>
        <v>#N/A</v>
      </c>
      <c r="L38" s="583" t="s">
        <v>10</v>
      </c>
      <c r="M38" s="584" t="s">
        <v>10</v>
      </c>
      <c r="N38" s="634" t="e">
        <f t="shared" ref="N38:T38" si="4">SUM(N23:N37)</f>
        <v>#N/A</v>
      </c>
      <c r="O38" s="585">
        <f t="shared" si="4"/>
        <v>0</v>
      </c>
      <c r="P38" s="585">
        <f t="shared" si="4"/>
        <v>0</v>
      </c>
      <c r="Q38" s="586" t="e">
        <f t="shared" si="4"/>
        <v>#N/A</v>
      </c>
      <c r="R38" s="586">
        <f t="shared" si="4"/>
        <v>0</v>
      </c>
      <c r="S38" s="586" t="e">
        <f t="shared" si="4"/>
        <v>#N/A</v>
      </c>
      <c r="T38" s="585">
        <f t="shared" si="4"/>
        <v>0</v>
      </c>
      <c r="U38" s="588" t="e">
        <f>SUM(U23:U37)</f>
        <v>#N/A</v>
      </c>
      <c r="V38" s="629" t="s">
        <v>10</v>
      </c>
    </row>
    <row r="39" spans="1:22" x14ac:dyDescent="0.3">
      <c r="A39" s="31"/>
      <c r="B39" s="31"/>
      <c r="C39" s="38"/>
      <c r="D39" s="38"/>
      <c r="E39" s="38"/>
      <c r="F39" s="38"/>
      <c r="G39" s="38"/>
      <c r="H39" s="38"/>
      <c r="I39" s="38"/>
      <c r="J39" s="31"/>
      <c r="K39" s="31"/>
      <c r="L39" s="398"/>
      <c r="M39" s="399"/>
      <c r="N39" s="400"/>
      <c r="O39" s="31"/>
      <c r="P39" s="31"/>
      <c r="Q39" s="31"/>
      <c r="R39" s="31"/>
      <c r="S39" s="31"/>
      <c r="T39" s="31"/>
      <c r="U39" s="292"/>
      <c r="V39" s="292"/>
    </row>
    <row r="40" spans="1:22" x14ac:dyDescent="0.3">
      <c r="A40" s="31"/>
      <c r="B40" s="31"/>
      <c r="C40" s="38"/>
      <c r="D40" s="38"/>
      <c r="E40" s="38"/>
      <c r="F40" s="38"/>
      <c r="G40" s="38"/>
      <c r="H40" s="38"/>
      <c r="I40" s="38"/>
      <c r="J40" s="31"/>
      <c r="K40" s="31"/>
      <c r="L40" s="398"/>
      <c r="M40" s="399"/>
      <c r="N40" s="400"/>
      <c r="O40" s="31"/>
      <c r="P40" s="31"/>
      <c r="Q40" s="552"/>
      <c r="R40" s="552" t="s">
        <v>449</v>
      </c>
      <c r="S40" s="31"/>
      <c r="T40" s="31"/>
      <c r="U40" s="292"/>
      <c r="V40" s="292"/>
    </row>
    <row r="41" spans="1:22" ht="24" customHeight="1" x14ac:dyDescent="0.4">
      <c r="A41" s="837" t="s">
        <v>311</v>
      </c>
      <c r="B41" s="838"/>
      <c r="C41" s="401"/>
      <c r="D41" s="401" t="str">
        <f>'6.2_Eksperti'!C28</f>
        <v>[ vārds, uzvārds, paraksts]</v>
      </c>
      <c r="E41" s="401"/>
      <c r="F41" s="31"/>
      <c r="G41" s="402"/>
      <c r="H41" s="31"/>
      <c r="I41" s="57" t="s">
        <v>13</v>
      </c>
      <c r="J41" s="31"/>
      <c r="K41" s="31"/>
      <c r="L41" s="398"/>
      <c r="M41" s="399"/>
      <c r="N41" s="400"/>
      <c r="O41" s="404" t="str">
        <f>'6.2_Eksperti'!E17</f>
        <v>AAAAAAAA LLLLLLL</v>
      </c>
      <c r="P41" s="404"/>
      <c r="Q41" s="403" t="s">
        <v>294</v>
      </c>
      <c r="R41" s="403"/>
      <c r="S41" s="403"/>
      <c r="T41" s="404"/>
      <c r="U41" s="31"/>
      <c r="V41" s="31"/>
    </row>
    <row r="42" spans="1:22" ht="18" customHeight="1" x14ac:dyDescent="0.3">
      <c r="A42" s="31"/>
      <c r="B42" s="31"/>
      <c r="C42" s="38"/>
      <c r="D42" s="31"/>
      <c r="E42" s="31"/>
      <c r="F42" s="31"/>
      <c r="G42" s="405"/>
      <c r="H42" s="406"/>
      <c r="I42" s="215" t="s">
        <v>14</v>
      </c>
      <c r="J42" s="31"/>
      <c r="K42" s="31"/>
      <c r="L42" s="31"/>
      <c r="M42" s="31"/>
      <c r="N42" s="31"/>
      <c r="O42" s="406"/>
      <c r="P42" s="406"/>
      <c r="Q42" s="31"/>
      <c r="R42" s="31"/>
      <c r="S42" s="31"/>
      <c r="T42" s="406"/>
      <c r="U42" s="406"/>
      <c r="V42" s="406"/>
    </row>
    <row r="43" spans="1:22" ht="18" customHeight="1" x14ac:dyDescent="0.3">
      <c r="A43" s="31"/>
      <c r="B43" s="31"/>
      <c r="C43" s="3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06"/>
      <c r="P43" s="406"/>
      <c r="Q43" s="31"/>
      <c r="R43" s="31"/>
      <c r="S43" s="31"/>
      <c r="T43" s="406"/>
      <c r="U43" s="216" t="s">
        <v>16</v>
      </c>
      <c r="V43" s="216"/>
    </row>
    <row r="44" spans="1:22" ht="10.95" customHeight="1" x14ac:dyDescent="0.3">
      <c r="A44" s="31"/>
      <c r="B44" s="31"/>
      <c r="C44" s="38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06"/>
      <c r="P44" s="406"/>
      <c r="Q44" s="31"/>
      <c r="R44" s="31"/>
      <c r="S44" s="31"/>
      <c r="T44" s="406"/>
      <c r="U44" s="292"/>
      <c r="V44" s="292"/>
    </row>
    <row r="45" spans="1:22" ht="18" customHeight="1" x14ac:dyDescent="0.3">
      <c r="A45" s="31"/>
      <c r="B45" s="31"/>
      <c r="C45" s="3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406"/>
      <c r="P45" s="406"/>
      <c r="Q45" s="31"/>
      <c r="R45" s="31"/>
      <c r="S45" s="31"/>
      <c r="T45" s="406"/>
      <c r="U45" s="292"/>
      <c r="V45" s="292"/>
    </row>
    <row r="46" spans="1:22" ht="21" customHeight="1" x14ac:dyDescent="0.3">
      <c r="A46" s="31"/>
      <c r="B46" s="31"/>
      <c r="C46" s="38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292"/>
      <c r="V46" s="292"/>
    </row>
    <row r="47" spans="1:22" ht="12" customHeight="1" x14ac:dyDescent="0.3">
      <c r="A47" s="31"/>
      <c r="B47" s="31"/>
      <c r="C47" s="38"/>
      <c r="D47" s="31"/>
      <c r="E47" s="31"/>
      <c r="F47" s="31"/>
      <c r="G47" s="31"/>
      <c r="H47" s="403"/>
      <c r="I47" s="404"/>
      <c r="J47" s="31"/>
      <c r="K47" s="215"/>
      <c r="L47" s="31"/>
      <c r="M47" s="402"/>
      <c r="N47" s="31"/>
      <c r="O47" s="406"/>
      <c r="P47" s="406"/>
      <c r="Q47" s="406"/>
      <c r="R47" s="406"/>
      <c r="S47" s="406"/>
      <c r="T47" s="406"/>
      <c r="U47" s="292"/>
      <c r="V47" s="292"/>
    </row>
    <row r="48" spans="1:22" ht="19.2" customHeight="1" x14ac:dyDescent="0.3">
      <c r="A48" s="31"/>
      <c r="B48" s="31"/>
      <c r="C48" s="38"/>
      <c r="D48" s="31"/>
      <c r="E48" s="31"/>
      <c r="F48" s="31"/>
      <c r="G48" s="31"/>
      <c r="H48" s="31"/>
      <c r="I48" s="31"/>
      <c r="J48" s="31"/>
      <c r="K48" s="31"/>
      <c r="L48" s="31"/>
      <c r="M48" s="402"/>
      <c r="N48" s="31"/>
      <c r="O48" s="31"/>
      <c r="P48" s="31"/>
      <c r="Q48" s="406"/>
      <c r="R48" s="406"/>
      <c r="S48" s="406"/>
      <c r="T48" s="31"/>
      <c r="U48" s="292"/>
      <c r="V48" s="292"/>
    </row>
    <row r="49" spans="1:22" ht="12" customHeight="1" x14ac:dyDescent="0.3">
      <c r="A49" s="31"/>
      <c r="B49" s="31"/>
      <c r="C49" s="38"/>
      <c r="D49" s="31"/>
      <c r="E49" s="31"/>
      <c r="F49" s="31"/>
      <c r="G49" s="409"/>
      <c r="H49" s="31"/>
      <c r="I49" s="31"/>
      <c r="J49" s="31"/>
      <c r="K49" s="31"/>
      <c r="L49" s="31"/>
      <c r="M49" s="402"/>
      <c r="N49" s="31"/>
      <c r="O49" s="31"/>
      <c r="P49" s="31"/>
      <c r="Q49" s="406"/>
      <c r="R49" s="406"/>
      <c r="S49" s="406"/>
      <c r="T49" s="31"/>
      <c r="U49" s="292"/>
      <c r="V49" s="292"/>
    </row>
    <row r="50" spans="1:22" x14ac:dyDescent="0.3">
      <c r="A50" s="31"/>
      <c r="B50" s="31"/>
      <c r="C50" s="38"/>
      <c r="D50" s="31"/>
      <c r="E50" s="31"/>
      <c r="F50" s="31"/>
      <c r="G50" s="31"/>
      <c r="H50" s="31"/>
      <c r="I50" s="31"/>
      <c r="J50" s="406"/>
      <c r="K50" s="406"/>
      <c r="L50" s="31"/>
      <c r="M50" s="405"/>
      <c r="N50" s="406"/>
      <c r="O50" s="406"/>
      <c r="P50" s="406"/>
      <c r="Q50" s="406"/>
      <c r="R50" s="406"/>
      <c r="S50" s="406"/>
      <c r="T50" s="406"/>
      <c r="U50" s="292"/>
      <c r="V50" s="292"/>
    </row>
    <row r="51" spans="1:22" x14ac:dyDescent="0.3">
      <c r="A51" s="31"/>
      <c r="B51" s="31"/>
      <c r="C51" s="31"/>
      <c r="D51" s="31"/>
      <c r="E51" s="31"/>
      <c r="F51" s="31"/>
      <c r="G51" s="31"/>
      <c r="H51" s="31"/>
      <c r="I51" s="31"/>
      <c r="J51" s="406"/>
      <c r="K51" s="406"/>
      <c r="L51" s="31"/>
      <c r="M51" s="402"/>
      <c r="N51" s="31"/>
      <c r="O51" s="406"/>
      <c r="P51" s="406"/>
      <c r="Q51" s="406"/>
      <c r="R51" s="406"/>
      <c r="S51" s="406"/>
      <c r="T51" s="406"/>
      <c r="U51" s="292"/>
      <c r="V51" s="292"/>
    </row>
    <row r="52" spans="1:22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402"/>
      <c r="N52" s="31"/>
      <c r="O52" s="406"/>
      <c r="P52" s="406"/>
      <c r="Q52" s="406"/>
      <c r="R52" s="406"/>
      <c r="S52" s="406"/>
      <c r="T52" s="406"/>
      <c r="U52" s="292"/>
      <c r="V52" s="292"/>
    </row>
    <row r="53" spans="1:22" ht="14.4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4.4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ht="14.4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ht="14.4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ht="14.4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14.4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4.4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 ht="14.4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14.4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 ht="14.4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 ht="14.4" x14ac:dyDescent="0.3">
      <c r="A63" s="31"/>
      <c r="B63" s="31"/>
      <c r="C63" s="31"/>
      <c r="D63" s="31"/>
      <c r="E63" s="31"/>
      <c r="F63" s="31"/>
      <c r="G63" s="31"/>
      <c r="H63" s="31"/>
      <c r="I63" s="31"/>
      <c r="J63" s="406"/>
      <c r="K63" s="406"/>
      <c r="L63" s="406"/>
      <c r="M63" s="406"/>
      <c r="N63" s="406"/>
      <c r="O63" s="406"/>
      <c r="P63" s="406"/>
      <c r="Q63" s="406"/>
      <c r="R63" s="406"/>
      <c r="S63" s="406"/>
      <c r="T63" s="406"/>
      <c r="U63" s="292"/>
      <c r="V63" s="292"/>
    </row>
    <row r="64" spans="1:22" x14ac:dyDescent="0.3">
      <c r="A64" s="31"/>
      <c r="B64" s="31"/>
      <c r="C64" s="31"/>
      <c r="D64" s="31"/>
      <c r="E64" s="31"/>
      <c r="F64" s="31"/>
      <c r="G64" s="31"/>
      <c r="H64" s="31"/>
      <c r="I64" s="31"/>
      <c r="J64" s="406"/>
      <c r="K64" s="406"/>
      <c r="L64" s="406"/>
      <c r="M64" s="405"/>
      <c r="N64" s="406"/>
      <c r="O64" s="406"/>
      <c r="P64" s="406"/>
      <c r="Q64" s="406"/>
      <c r="R64" s="406"/>
      <c r="S64" s="406"/>
      <c r="T64" s="406"/>
      <c r="U64" s="292"/>
      <c r="V64" s="292"/>
    </row>
    <row r="65" spans="1:22" x14ac:dyDescent="0.3">
      <c r="A65" s="31"/>
      <c r="B65" s="31"/>
      <c r="C65" s="31"/>
      <c r="D65" s="31"/>
      <c r="E65" s="31"/>
      <c r="F65" s="31"/>
      <c r="G65" s="31"/>
      <c r="H65" s="31"/>
      <c r="I65" s="31"/>
      <c r="J65" s="406"/>
      <c r="K65" s="406"/>
      <c r="L65" s="406"/>
      <c r="M65" s="405"/>
      <c r="N65" s="406"/>
      <c r="O65" s="406"/>
      <c r="P65" s="406"/>
      <c r="Q65" s="406"/>
      <c r="R65" s="406"/>
      <c r="S65" s="406"/>
      <c r="T65" s="406"/>
      <c r="U65" s="292"/>
      <c r="V65" s="292"/>
    </row>
    <row r="66" spans="1:22" x14ac:dyDescent="0.3">
      <c r="A66" s="31"/>
      <c r="B66" s="31"/>
      <c r="C66" s="31"/>
      <c r="D66" s="31"/>
      <c r="E66" s="31"/>
      <c r="F66" s="31"/>
      <c r="G66" s="31"/>
      <c r="H66" s="31"/>
      <c r="I66" s="31"/>
      <c r="J66" s="406"/>
      <c r="K66" s="406"/>
      <c r="L66" s="406"/>
      <c r="M66" s="405"/>
      <c r="N66" s="406"/>
      <c r="O66" s="406"/>
      <c r="P66" s="406"/>
      <c r="Q66" s="406"/>
      <c r="R66" s="406"/>
      <c r="S66" s="406"/>
      <c r="T66" s="406"/>
      <c r="U66" s="292"/>
      <c r="V66" s="292"/>
    </row>
    <row r="67" spans="1:22" x14ac:dyDescent="0.3">
      <c r="A67" s="31"/>
      <c r="B67" s="31"/>
      <c r="C67" s="31"/>
      <c r="D67" s="31"/>
      <c r="E67" s="31"/>
      <c r="F67" s="31"/>
      <c r="G67" s="31"/>
      <c r="H67" s="31"/>
      <c r="I67" s="31"/>
      <c r="J67" s="406"/>
      <c r="K67" s="406"/>
      <c r="L67" s="406"/>
      <c r="M67" s="405"/>
      <c r="N67" s="406"/>
      <c r="O67" s="406"/>
      <c r="P67" s="406"/>
      <c r="Q67" s="406"/>
      <c r="R67" s="406"/>
      <c r="S67" s="406"/>
      <c r="T67" s="406"/>
      <c r="U67" s="292"/>
      <c r="V67" s="292"/>
    </row>
    <row r="68" spans="1:22" x14ac:dyDescent="0.3">
      <c r="A68" s="31"/>
      <c r="B68" s="31"/>
      <c r="C68" s="31"/>
      <c r="D68" s="31"/>
      <c r="E68" s="31"/>
      <c r="F68" s="31"/>
      <c r="G68" s="31"/>
      <c r="H68" s="31"/>
      <c r="I68" s="31"/>
      <c r="J68" s="406"/>
      <c r="K68" s="406"/>
      <c r="L68" s="406"/>
      <c r="M68" s="405"/>
      <c r="N68" s="406"/>
      <c r="O68" s="406"/>
      <c r="P68" s="406"/>
      <c r="Q68" s="406"/>
      <c r="R68" s="406"/>
      <c r="S68" s="406"/>
      <c r="T68" s="406"/>
      <c r="U68" s="292"/>
      <c r="V68" s="292"/>
    </row>
    <row r="69" spans="1:22" x14ac:dyDescent="0.3">
      <c r="A69" s="31"/>
      <c r="B69" s="31"/>
      <c r="C69" s="31"/>
      <c r="D69" s="31"/>
      <c r="E69" s="31"/>
      <c r="F69" s="31"/>
      <c r="G69" s="31"/>
      <c r="H69" s="31"/>
      <c r="I69" s="31"/>
      <c r="J69" s="406"/>
      <c r="K69" s="406"/>
      <c r="L69" s="406"/>
      <c r="M69" s="405"/>
      <c r="N69" s="406"/>
      <c r="O69" s="406"/>
      <c r="P69" s="406"/>
      <c r="Q69" s="406"/>
      <c r="R69" s="406"/>
      <c r="S69" s="406"/>
      <c r="T69" s="406"/>
      <c r="U69" s="292"/>
      <c r="V69" s="292"/>
    </row>
    <row r="70" spans="1:22" x14ac:dyDescent="0.3">
      <c r="A70" s="31"/>
      <c r="B70" s="31"/>
      <c r="C70" s="31"/>
      <c r="D70" s="31"/>
      <c r="E70" s="31"/>
      <c r="F70" s="31"/>
      <c r="G70" s="31"/>
      <c r="H70" s="31"/>
      <c r="I70" s="31"/>
      <c r="J70" s="406"/>
      <c r="K70" s="406"/>
      <c r="L70" s="406"/>
      <c r="M70" s="405"/>
      <c r="N70" s="406"/>
      <c r="O70" s="406"/>
      <c r="P70" s="406"/>
      <c r="Q70" s="406"/>
      <c r="R70" s="406"/>
      <c r="S70" s="406"/>
      <c r="T70" s="406"/>
      <c r="U70" s="292"/>
      <c r="V70" s="292"/>
    </row>
    <row r="71" spans="1:22" x14ac:dyDescent="0.3">
      <c r="A71" s="31"/>
      <c r="B71" s="31"/>
      <c r="C71" s="31"/>
      <c r="D71" s="31"/>
      <c r="E71" s="31"/>
      <c r="F71" s="31"/>
      <c r="G71" s="31"/>
      <c r="H71" s="31"/>
      <c r="I71" s="31"/>
      <c r="J71" s="406"/>
      <c r="K71" s="406"/>
      <c r="L71" s="406"/>
      <c r="M71" s="405"/>
      <c r="N71" s="406"/>
      <c r="O71" s="406"/>
      <c r="P71" s="406"/>
      <c r="Q71" s="406"/>
      <c r="R71" s="406"/>
      <c r="S71" s="406"/>
      <c r="T71" s="406"/>
      <c r="U71" s="292"/>
      <c r="V71" s="292"/>
    </row>
    <row r="72" spans="1:22" x14ac:dyDescent="0.3">
      <c r="A72" s="31"/>
      <c r="B72" s="31"/>
      <c r="C72" s="31"/>
      <c r="D72" s="31"/>
      <c r="E72" s="31"/>
      <c r="F72" s="31"/>
      <c r="G72" s="31"/>
      <c r="H72" s="31"/>
      <c r="I72" s="31"/>
      <c r="J72" s="406"/>
      <c r="K72" s="406"/>
      <c r="L72" s="406"/>
      <c r="M72" s="405"/>
      <c r="N72" s="406"/>
      <c r="O72" s="406"/>
      <c r="P72" s="406"/>
      <c r="Q72" s="406"/>
      <c r="R72" s="406"/>
      <c r="S72" s="406"/>
      <c r="T72" s="406"/>
      <c r="U72" s="292"/>
      <c r="V72" s="292"/>
    </row>
    <row r="73" spans="1:22" x14ac:dyDescent="0.3">
      <c r="A73" s="31"/>
      <c r="B73" s="31"/>
      <c r="C73" s="31"/>
      <c r="D73" s="31"/>
      <c r="E73" s="31"/>
      <c r="F73" s="31"/>
      <c r="G73" s="31"/>
      <c r="H73" s="31"/>
      <c r="I73" s="31"/>
      <c r="J73" s="406"/>
      <c r="K73" s="406"/>
      <c r="L73" s="406"/>
      <c r="M73" s="405"/>
      <c r="N73" s="406"/>
      <c r="O73" s="406"/>
      <c r="P73" s="406"/>
      <c r="Q73" s="406"/>
      <c r="R73" s="406"/>
      <c r="S73" s="406"/>
      <c r="T73" s="406"/>
      <c r="U73" s="292"/>
      <c r="V73" s="292"/>
    </row>
    <row r="74" spans="1:22" x14ac:dyDescent="0.3">
      <c r="A74" s="31"/>
      <c r="B74" s="31"/>
      <c r="C74" s="31"/>
      <c r="D74" s="31"/>
      <c r="E74" s="31"/>
      <c r="F74" s="31"/>
      <c r="G74" s="31"/>
      <c r="H74" s="31"/>
      <c r="I74" s="31"/>
      <c r="J74" s="406"/>
      <c r="K74" s="406"/>
      <c r="L74" s="406"/>
      <c r="M74" s="405"/>
      <c r="N74" s="406"/>
      <c r="O74" s="406"/>
      <c r="P74" s="406"/>
      <c r="Q74" s="406"/>
      <c r="R74" s="406"/>
      <c r="S74" s="406"/>
      <c r="T74" s="406"/>
      <c r="U74" s="292"/>
      <c r="V74" s="292"/>
    </row>
    <row r="75" spans="1:22" x14ac:dyDescent="0.3">
      <c r="A75" s="31"/>
      <c r="B75" s="31"/>
      <c r="C75" s="31"/>
      <c r="D75" s="31"/>
      <c r="E75" s="31"/>
      <c r="F75" s="31"/>
      <c r="G75" s="31"/>
      <c r="H75" s="31"/>
      <c r="I75" s="31"/>
      <c r="J75" s="406"/>
      <c r="K75" s="406"/>
      <c r="L75" s="406"/>
      <c r="M75" s="405"/>
      <c r="N75" s="406"/>
      <c r="O75" s="406"/>
      <c r="P75" s="406"/>
      <c r="Q75" s="406"/>
      <c r="R75" s="406"/>
      <c r="S75" s="406"/>
      <c r="T75" s="406"/>
      <c r="U75" s="292"/>
      <c r="V75" s="292"/>
    </row>
    <row r="76" spans="1:22" x14ac:dyDescent="0.3">
      <c r="A76" s="31"/>
      <c r="B76" s="31"/>
      <c r="C76" s="31"/>
      <c r="D76" s="31"/>
      <c r="E76" s="31"/>
      <c r="F76" s="31"/>
      <c r="G76" s="31"/>
      <c r="H76" s="31"/>
      <c r="I76" s="31"/>
      <c r="J76" s="406"/>
      <c r="K76" s="406"/>
      <c r="L76" s="406"/>
      <c r="M76" s="405"/>
      <c r="N76" s="406"/>
      <c r="O76" s="406"/>
      <c r="P76" s="406"/>
      <c r="Q76" s="406"/>
      <c r="R76" s="406"/>
      <c r="S76" s="406"/>
      <c r="T76" s="406"/>
      <c r="U76" s="292"/>
      <c r="V76" s="292"/>
    </row>
    <row r="77" spans="1:22" x14ac:dyDescent="0.3">
      <c r="A77" s="31"/>
      <c r="B77" s="31"/>
      <c r="C77" s="31"/>
      <c r="D77" s="31"/>
      <c r="E77" s="31"/>
      <c r="F77" s="31"/>
      <c r="G77" s="31"/>
      <c r="H77" s="31"/>
      <c r="I77" s="31"/>
      <c r="J77" s="406"/>
      <c r="K77" s="406"/>
      <c r="L77" s="406"/>
      <c r="M77" s="405"/>
      <c r="N77" s="406"/>
      <c r="O77" s="406"/>
      <c r="P77" s="406"/>
      <c r="Q77" s="406"/>
      <c r="R77" s="406"/>
      <c r="S77" s="406"/>
      <c r="T77" s="406"/>
      <c r="U77" s="292"/>
      <c r="V77" s="292"/>
    </row>
    <row r="78" spans="1:22" x14ac:dyDescent="0.3">
      <c r="A78" s="31"/>
      <c r="B78" s="31"/>
      <c r="C78" s="31"/>
      <c r="D78" s="31"/>
      <c r="E78" s="31"/>
      <c r="F78" s="31"/>
      <c r="G78" s="31"/>
      <c r="H78" s="31"/>
      <c r="I78" s="31"/>
      <c r="J78" s="406"/>
      <c r="K78" s="406"/>
      <c r="L78" s="406"/>
      <c r="M78" s="405"/>
      <c r="N78" s="406"/>
      <c r="O78" s="406"/>
      <c r="P78" s="406"/>
      <c r="Q78" s="406"/>
      <c r="R78" s="406"/>
      <c r="S78" s="406"/>
      <c r="T78" s="406"/>
      <c r="U78" s="292"/>
      <c r="V78" s="292"/>
    </row>
    <row r="79" spans="1:22" x14ac:dyDescent="0.3">
      <c r="A79" s="31"/>
      <c r="B79" s="31"/>
      <c r="C79" s="31"/>
      <c r="D79" s="31"/>
      <c r="E79" s="31"/>
      <c r="F79" s="31"/>
      <c r="G79" s="31"/>
      <c r="H79" s="31"/>
      <c r="I79" s="31"/>
      <c r="J79" s="406"/>
      <c r="K79" s="406"/>
      <c r="L79" s="406"/>
      <c r="M79" s="405"/>
      <c r="N79" s="406"/>
      <c r="O79" s="406"/>
      <c r="P79" s="406"/>
      <c r="Q79" s="406"/>
      <c r="R79" s="406"/>
      <c r="S79" s="406"/>
      <c r="T79" s="406"/>
      <c r="U79" s="292"/>
      <c r="V79" s="292"/>
    </row>
    <row r="80" spans="1:22" x14ac:dyDescent="0.3">
      <c r="A80" s="31"/>
      <c r="B80" s="31"/>
      <c r="C80" s="31"/>
      <c r="D80" s="31"/>
      <c r="E80" s="31"/>
      <c r="F80" s="31"/>
      <c r="G80" s="31"/>
      <c r="H80" s="31"/>
      <c r="I80" s="31"/>
      <c r="J80" s="406"/>
      <c r="K80" s="406"/>
      <c r="L80" s="406"/>
      <c r="M80" s="405"/>
      <c r="N80" s="406"/>
      <c r="O80" s="406"/>
      <c r="P80" s="406"/>
      <c r="Q80" s="406"/>
      <c r="R80" s="406"/>
      <c r="S80" s="406"/>
      <c r="T80" s="406"/>
      <c r="U80" s="292"/>
      <c r="V80" s="292"/>
    </row>
    <row r="81" spans="1:22" x14ac:dyDescent="0.3">
      <c r="A81" s="31"/>
      <c r="B81" s="31"/>
      <c r="C81" s="31"/>
      <c r="D81" s="31"/>
      <c r="E81" s="31"/>
      <c r="F81" s="31"/>
      <c r="G81" s="31"/>
      <c r="H81" s="31"/>
      <c r="I81" s="31"/>
      <c r="J81" s="406"/>
      <c r="K81" s="406"/>
      <c r="L81" s="406"/>
      <c r="M81" s="405"/>
      <c r="N81" s="406"/>
      <c r="O81" s="406"/>
      <c r="P81" s="406"/>
      <c r="Q81" s="406"/>
      <c r="R81" s="406"/>
      <c r="S81" s="406"/>
      <c r="T81" s="406"/>
      <c r="U81" s="292"/>
      <c r="V81" s="292"/>
    </row>
    <row r="82" spans="1:22" x14ac:dyDescent="0.3">
      <c r="A82" s="31"/>
      <c r="B82" s="31"/>
      <c r="C82" s="31"/>
      <c r="D82" s="31"/>
      <c r="E82" s="31"/>
      <c r="F82" s="31"/>
      <c r="G82" s="31"/>
      <c r="H82" s="31"/>
      <c r="I82" s="31"/>
      <c r="J82" s="406"/>
      <c r="K82" s="406"/>
      <c r="L82" s="406"/>
      <c r="M82" s="405"/>
      <c r="N82" s="406"/>
      <c r="O82" s="406"/>
      <c r="P82" s="406"/>
      <c r="Q82" s="406"/>
      <c r="R82" s="406"/>
      <c r="S82" s="406"/>
      <c r="T82" s="406"/>
      <c r="U82" s="292"/>
      <c r="V82" s="292"/>
    </row>
    <row r="83" spans="1:22" x14ac:dyDescent="0.3">
      <c r="A83" s="31"/>
      <c r="B83" s="31"/>
      <c r="C83" s="31"/>
      <c r="D83" s="31"/>
      <c r="E83" s="31"/>
      <c r="F83" s="31"/>
      <c r="G83" s="31"/>
      <c r="H83" s="31"/>
      <c r="I83" s="31"/>
      <c r="J83" s="406"/>
      <c r="K83" s="406"/>
      <c r="L83" s="406"/>
      <c r="M83" s="405"/>
      <c r="N83" s="406"/>
      <c r="O83" s="406"/>
      <c r="P83" s="406"/>
      <c r="Q83" s="406"/>
      <c r="R83" s="406"/>
      <c r="S83" s="406"/>
      <c r="T83" s="406"/>
      <c r="U83" s="292"/>
      <c r="V83" s="292"/>
    </row>
    <row r="84" spans="1:22" x14ac:dyDescent="0.3">
      <c r="A84" s="31"/>
      <c r="B84" s="31"/>
      <c r="C84" s="31"/>
      <c r="D84" s="31"/>
      <c r="E84" s="31"/>
      <c r="F84" s="31"/>
      <c r="G84" s="31"/>
      <c r="H84" s="31"/>
      <c r="I84" s="31"/>
      <c r="J84" s="406"/>
      <c r="K84" s="406"/>
      <c r="L84" s="406"/>
      <c r="M84" s="405"/>
      <c r="N84" s="406"/>
      <c r="O84" s="406"/>
      <c r="P84" s="406"/>
      <c r="Q84" s="406"/>
      <c r="R84" s="406"/>
      <c r="S84" s="406"/>
      <c r="T84" s="406"/>
      <c r="U84" s="292"/>
      <c r="V84" s="292"/>
    </row>
    <row r="85" spans="1:22" x14ac:dyDescent="0.3">
      <c r="A85" s="31"/>
      <c r="B85" s="31"/>
      <c r="C85" s="31"/>
      <c r="D85" s="31"/>
      <c r="E85" s="31"/>
      <c r="F85" s="31"/>
      <c r="G85" s="31"/>
      <c r="H85" s="31"/>
      <c r="I85" s="31"/>
      <c r="J85" s="406"/>
      <c r="K85" s="406"/>
      <c r="L85" s="406"/>
      <c r="M85" s="405"/>
      <c r="N85" s="406"/>
      <c r="O85" s="406"/>
      <c r="P85" s="406"/>
      <c r="Q85" s="406"/>
      <c r="R85" s="406"/>
      <c r="S85" s="406"/>
      <c r="T85" s="406"/>
      <c r="U85" s="292"/>
      <c r="V85" s="292"/>
    </row>
    <row r="86" spans="1:22" x14ac:dyDescent="0.3">
      <c r="A86" s="31"/>
      <c r="B86" s="31"/>
      <c r="C86" s="31"/>
      <c r="D86" s="31"/>
      <c r="E86" s="31"/>
      <c r="F86" s="31"/>
      <c r="G86" s="31"/>
      <c r="H86" s="31"/>
      <c r="I86" s="31"/>
      <c r="J86" s="406"/>
      <c r="K86" s="406"/>
      <c r="L86" s="406"/>
      <c r="M86" s="405"/>
      <c r="N86" s="406"/>
      <c r="O86" s="406"/>
      <c r="P86" s="406"/>
      <c r="Q86" s="406"/>
      <c r="R86" s="406"/>
      <c r="S86" s="406"/>
      <c r="T86" s="406"/>
      <c r="U86" s="292"/>
      <c r="V86" s="292"/>
    </row>
    <row r="87" spans="1:22" x14ac:dyDescent="0.3">
      <c r="A87" s="31"/>
      <c r="B87" s="31"/>
      <c r="C87" s="31"/>
      <c r="D87" s="31"/>
      <c r="E87" s="31"/>
      <c r="F87" s="31"/>
      <c r="G87" s="31"/>
      <c r="H87" s="31"/>
      <c r="I87" s="31"/>
      <c r="J87" s="406"/>
      <c r="K87" s="406"/>
      <c r="L87" s="406"/>
      <c r="M87" s="405"/>
      <c r="N87" s="406"/>
      <c r="O87" s="406"/>
      <c r="P87" s="406"/>
      <c r="Q87" s="406"/>
      <c r="R87" s="406"/>
      <c r="S87" s="406"/>
      <c r="T87" s="406"/>
      <c r="U87" s="292"/>
      <c r="V87" s="292"/>
    </row>
    <row r="88" spans="1:22" x14ac:dyDescent="0.3">
      <c r="A88" s="31"/>
      <c r="B88" s="31"/>
      <c r="C88" s="31"/>
      <c r="D88" s="31"/>
      <c r="E88" s="31"/>
      <c r="F88" s="31"/>
      <c r="G88" s="31"/>
      <c r="H88" s="31"/>
      <c r="I88" s="31"/>
      <c r="J88" s="406"/>
      <c r="K88" s="406"/>
      <c r="L88" s="406"/>
      <c r="M88" s="405"/>
      <c r="N88" s="406"/>
      <c r="O88" s="406"/>
      <c r="P88" s="406"/>
      <c r="Q88" s="406"/>
      <c r="R88" s="406"/>
      <c r="S88" s="406"/>
      <c r="T88" s="406"/>
      <c r="U88" s="292"/>
      <c r="V88" s="292"/>
    </row>
    <row r="89" spans="1:22" x14ac:dyDescent="0.3">
      <c r="A89" s="31"/>
      <c r="B89" s="31"/>
      <c r="C89" s="31"/>
      <c r="D89" s="31"/>
      <c r="E89" s="31"/>
      <c r="F89" s="31"/>
      <c r="G89" s="31"/>
      <c r="H89" s="31"/>
      <c r="I89" s="31"/>
      <c r="J89" s="406"/>
      <c r="K89" s="406"/>
      <c r="L89" s="406"/>
      <c r="M89" s="405"/>
      <c r="N89" s="406"/>
      <c r="O89" s="406"/>
      <c r="P89" s="406"/>
      <c r="Q89" s="406"/>
      <c r="R89" s="406"/>
      <c r="S89" s="406"/>
      <c r="T89" s="406"/>
      <c r="U89" s="292"/>
      <c r="V89" s="292"/>
    </row>
    <row r="90" spans="1:22" x14ac:dyDescent="0.3">
      <c r="A90" s="31"/>
      <c r="B90" s="31"/>
      <c r="C90" s="31"/>
      <c r="D90" s="31"/>
      <c r="E90" s="31"/>
      <c r="F90" s="31"/>
      <c r="G90" s="31"/>
      <c r="H90" s="31"/>
      <c r="I90" s="31"/>
      <c r="J90" s="406"/>
      <c r="K90" s="406"/>
      <c r="L90" s="406"/>
      <c r="M90" s="405"/>
      <c r="N90" s="406"/>
      <c r="O90" s="406"/>
      <c r="P90" s="406"/>
      <c r="Q90" s="406"/>
      <c r="R90" s="406"/>
      <c r="S90" s="406"/>
      <c r="T90" s="406"/>
      <c r="U90" s="292"/>
      <c r="V90" s="292"/>
    </row>
    <row r="91" spans="1:22" x14ac:dyDescent="0.3">
      <c r="A91" s="31"/>
      <c r="B91" s="31"/>
      <c r="C91" s="31"/>
      <c r="D91" s="31"/>
      <c r="E91" s="31"/>
      <c r="F91" s="31"/>
      <c r="G91" s="31"/>
      <c r="H91" s="31"/>
      <c r="I91" s="31"/>
      <c r="J91" s="406"/>
      <c r="K91" s="406"/>
      <c r="L91" s="406"/>
      <c r="M91" s="405"/>
      <c r="N91" s="406"/>
      <c r="O91" s="406"/>
      <c r="P91" s="406"/>
      <c r="Q91" s="406"/>
      <c r="R91" s="406"/>
      <c r="S91" s="406"/>
      <c r="T91" s="406"/>
      <c r="U91" s="292"/>
      <c r="V91" s="292"/>
    </row>
    <row r="92" spans="1:22" x14ac:dyDescent="0.3">
      <c r="A92" s="31"/>
      <c r="B92" s="31"/>
      <c r="C92" s="31"/>
      <c r="D92" s="31"/>
      <c r="E92" s="31"/>
      <c r="F92" s="31"/>
      <c r="G92" s="31"/>
      <c r="H92" s="31"/>
      <c r="I92" s="31"/>
      <c r="J92" s="406"/>
      <c r="K92" s="406"/>
      <c r="L92" s="406"/>
      <c r="M92" s="405"/>
      <c r="N92" s="406"/>
      <c r="O92" s="406"/>
      <c r="P92" s="406"/>
      <c r="Q92" s="406"/>
      <c r="R92" s="406"/>
      <c r="S92" s="406"/>
      <c r="T92" s="406"/>
      <c r="U92" s="292"/>
      <c r="V92" s="292"/>
    </row>
    <row r="93" spans="1:22" x14ac:dyDescent="0.3">
      <c r="A93" s="31"/>
      <c r="B93" s="31"/>
      <c r="C93" s="31"/>
      <c r="D93" s="31"/>
      <c r="E93" s="31"/>
      <c r="F93" s="31"/>
      <c r="G93" s="31"/>
      <c r="H93" s="31"/>
      <c r="I93" s="31"/>
      <c r="J93" s="406"/>
      <c r="K93" s="406"/>
      <c r="L93" s="406"/>
      <c r="M93" s="405"/>
      <c r="N93" s="406"/>
      <c r="O93" s="406"/>
      <c r="P93" s="406"/>
      <c r="Q93" s="406"/>
      <c r="R93" s="406"/>
      <c r="S93" s="406"/>
      <c r="T93" s="406"/>
      <c r="U93" s="292"/>
      <c r="V93" s="292"/>
    </row>
    <row r="94" spans="1:22" x14ac:dyDescent="0.3">
      <c r="A94" s="31"/>
      <c r="B94" s="31"/>
      <c r="C94" s="31"/>
      <c r="D94" s="31"/>
      <c r="E94" s="31"/>
      <c r="F94" s="31"/>
      <c r="G94" s="31"/>
      <c r="H94" s="31"/>
      <c r="I94" s="31"/>
      <c r="J94" s="406"/>
      <c r="K94" s="406"/>
      <c r="L94" s="406"/>
      <c r="M94" s="405"/>
      <c r="N94" s="406"/>
      <c r="O94" s="406"/>
      <c r="P94" s="406"/>
      <c r="Q94" s="406"/>
      <c r="R94" s="406"/>
      <c r="S94" s="406"/>
      <c r="T94" s="406"/>
      <c r="U94" s="292"/>
      <c r="V94" s="292"/>
    </row>
    <row r="95" spans="1:22" x14ac:dyDescent="0.3">
      <c r="A95" s="31"/>
      <c r="B95" s="31"/>
      <c r="C95" s="31"/>
      <c r="D95" s="31"/>
      <c r="E95" s="31"/>
      <c r="F95" s="31"/>
      <c r="G95" s="31"/>
      <c r="H95" s="31"/>
      <c r="I95" s="31"/>
      <c r="J95" s="406"/>
      <c r="K95" s="406"/>
      <c r="L95" s="406"/>
      <c r="M95" s="405"/>
      <c r="N95" s="406"/>
      <c r="O95" s="406"/>
      <c r="P95" s="406"/>
      <c r="Q95" s="406"/>
      <c r="R95" s="406"/>
      <c r="S95" s="406"/>
      <c r="T95" s="406"/>
      <c r="U95" s="292"/>
      <c r="V95" s="292"/>
    </row>
    <row r="96" spans="1:22" x14ac:dyDescent="0.3">
      <c r="A96" s="31"/>
      <c r="B96" s="31"/>
      <c r="C96" s="31"/>
      <c r="D96" s="31"/>
      <c r="E96" s="31"/>
      <c r="F96" s="31"/>
      <c r="G96" s="31"/>
      <c r="H96" s="31"/>
      <c r="I96" s="31"/>
      <c r="J96" s="406"/>
      <c r="K96" s="406"/>
      <c r="L96" s="406"/>
      <c r="M96" s="405"/>
      <c r="N96" s="406"/>
      <c r="O96" s="406"/>
      <c r="P96" s="406"/>
      <c r="Q96" s="406"/>
      <c r="R96" s="406"/>
      <c r="S96" s="406"/>
      <c r="T96" s="406"/>
      <c r="U96" s="292"/>
      <c r="V96" s="292"/>
    </row>
    <row r="97" spans="1:22" x14ac:dyDescent="0.3">
      <c r="A97" s="31"/>
      <c r="B97" s="31"/>
      <c r="C97" s="31"/>
      <c r="D97" s="31"/>
      <c r="E97" s="31"/>
      <c r="F97" s="31"/>
      <c r="G97" s="31"/>
      <c r="H97" s="31"/>
      <c r="I97" s="31"/>
      <c r="J97" s="406"/>
      <c r="K97" s="406"/>
      <c r="L97" s="406"/>
      <c r="M97" s="405"/>
      <c r="N97" s="406"/>
      <c r="O97" s="406"/>
      <c r="P97" s="406"/>
      <c r="Q97" s="406"/>
      <c r="R97" s="406"/>
      <c r="S97" s="406"/>
      <c r="T97" s="406"/>
      <c r="U97" s="292"/>
      <c r="V97" s="292"/>
    </row>
    <row r="98" spans="1:22" x14ac:dyDescent="0.3">
      <c r="A98" s="31"/>
      <c r="B98" s="31"/>
      <c r="C98" s="31"/>
      <c r="D98" s="31"/>
      <c r="E98" s="31"/>
      <c r="F98" s="31"/>
      <c r="G98" s="31"/>
      <c r="H98" s="31"/>
      <c r="I98" s="31"/>
      <c r="J98" s="406"/>
      <c r="K98" s="406"/>
      <c r="L98" s="406"/>
      <c r="M98" s="405"/>
      <c r="N98" s="406"/>
      <c r="O98" s="406"/>
      <c r="P98" s="406"/>
      <c r="Q98" s="406"/>
      <c r="R98" s="406"/>
      <c r="S98" s="406"/>
      <c r="T98" s="406"/>
      <c r="U98" s="292"/>
      <c r="V98" s="292"/>
    </row>
    <row r="99" spans="1:22" x14ac:dyDescent="0.3">
      <c r="A99" s="31"/>
      <c r="B99" s="31"/>
      <c r="C99" s="31"/>
      <c r="D99" s="31"/>
      <c r="E99" s="31"/>
      <c r="F99" s="31"/>
      <c r="G99" s="31"/>
      <c r="H99" s="31"/>
      <c r="I99" s="31"/>
      <c r="J99" s="406"/>
      <c r="K99" s="406"/>
      <c r="L99" s="406"/>
      <c r="M99" s="405"/>
      <c r="N99" s="406"/>
      <c r="O99" s="406"/>
      <c r="P99" s="406"/>
      <c r="Q99" s="406"/>
      <c r="R99" s="406"/>
      <c r="S99" s="406"/>
      <c r="T99" s="406"/>
      <c r="U99" s="292"/>
      <c r="V99" s="292"/>
    </row>
    <row r="100" spans="1:22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406"/>
      <c r="K100" s="406"/>
      <c r="L100" s="406"/>
      <c r="M100" s="405"/>
      <c r="N100" s="406"/>
      <c r="O100" s="406"/>
      <c r="P100" s="406"/>
      <c r="Q100" s="406"/>
      <c r="R100" s="406"/>
      <c r="S100" s="406"/>
      <c r="T100" s="406"/>
      <c r="U100" s="292"/>
      <c r="V100" s="292"/>
    </row>
    <row r="101" spans="1:22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406"/>
      <c r="K101" s="406"/>
      <c r="L101" s="406"/>
      <c r="M101" s="405"/>
      <c r="N101" s="406"/>
      <c r="O101" s="406"/>
      <c r="P101" s="406"/>
      <c r="Q101" s="406"/>
      <c r="R101" s="406"/>
      <c r="S101" s="406"/>
      <c r="T101" s="406"/>
      <c r="U101" s="292"/>
      <c r="V101" s="292"/>
    </row>
    <row r="102" spans="1:22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406"/>
      <c r="K102" s="406"/>
      <c r="L102" s="406"/>
      <c r="M102" s="405"/>
      <c r="N102" s="406"/>
      <c r="O102" s="406"/>
      <c r="P102" s="406"/>
      <c r="Q102" s="406"/>
      <c r="R102" s="406"/>
      <c r="S102" s="406"/>
      <c r="T102" s="406"/>
      <c r="U102" s="292"/>
      <c r="V102" s="292"/>
    </row>
    <row r="103" spans="1:22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406"/>
      <c r="K103" s="406"/>
      <c r="L103" s="406"/>
      <c r="M103" s="405"/>
      <c r="N103" s="406"/>
      <c r="O103" s="406"/>
      <c r="P103" s="406"/>
      <c r="Q103" s="406"/>
      <c r="R103" s="406"/>
      <c r="S103" s="406"/>
      <c r="T103" s="406"/>
      <c r="U103" s="292"/>
      <c r="V103" s="292"/>
    </row>
    <row r="104" spans="1:22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406"/>
      <c r="K104" s="406"/>
      <c r="L104" s="406"/>
      <c r="M104" s="405"/>
      <c r="N104" s="406"/>
      <c r="O104" s="406"/>
      <c r="P104" s="406"/>
      <c r="Q104" s="406"/>
      <c r="R104" s="406"/>
      <c r="S104" s="406"/>
      <c r="T104" s="406"/>
      <c r="U104" s="292"/>
      <c r="V104" s="292"/>
    </row>
    <row r="105" spans="1:22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406"/>
      <c r="K105" s="406"/>
      <c r="L105" s="406"/>
      <c r="M105" s="405"/>
      <c r="N105" s="406"/>
      <c r="O105" s="406"/>
      <c r="P105" s="406"/>
      <c r="Q105" s="406"/>
      <c r="R105" s="406"/>
      <c r="S105" s="406"/>
      <c r="T105" s="406"/>
      <c r="U105" s="292"/>
      <c r="V105" s="292"/>
    </row>
    <row r="106" spans="1:22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406"/>
      <c r="K106" s="406"/>
      <c r="L106" s="406"/>
      <c r="M106" s="405"/>
      <c r="N106" s="406"/>
      <c r="O106" s="406"/>
      <c r="P106" s="406"/>
      <c r="Q106" s="406"/>
      <c r="R106" s="406"/>
      <c r="S106" s="406"/>
      <c r="T106" s="406"/>
      <c r="U106" s="292"/>
      <c r="V106" s="292"/>
    </row>
    <row r="107" spans="1:22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406"/>
      <c r="K107" s="406"/>
      <c r="L107" s="406"/>
      <c r="M107" s="405"/>
      <c r="N107" s="406"/>
      <c r="O107" s="406"/>
      <c r="P107" s="406"/>
      <c r="Q107" s="406"/>
      <c r="R107" s="406"/>
      <c r="S107" s="406"/>
      <c r="T107" s="406"/>
      <c r="U107" s="292"/>
      <c r="V107" s="292"/>
    </row>
    <row r="108" spans="1:22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406"/>
      <c r="K108" s="406"/>
      <c r="L108" s="406"/>
      <c r="M108" s="405"/>
      <c r="N108" s="406"/>
      <c r="O108" s="406"/>
      <c r="P108" s="406"/>
      <c r="Q108" s="406"/>
      <c r="R108" s="406"/>
      <c r="S108" s="406"/>
      <c r="T108" s="406"/>
      <c r="U108" s="292"/>
      <c r="V108" s="292"/>
    </row>
    <row r="109" spans="1:22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406"/>
      <c r="K109" s="406"/>
      <c r="L109" s="406"/>
      <c r="M109" s="405"/>
      <c r="N109" s="406"/>
      <c r="O109" s="406"/>
      <c r="P109" s="406"/>
      <c r="Q109" s="406"/>
      <c r="R109" s="406"/>
      <c r="S109" s="406"/>
      <c r="T109" s="406"/>
      <c r="U109" s="292"/>
      <c r="V109" s="292"/>
    </row>
    <row r="110" spans="1:22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406"/>
      <c r="K110" s="406"/>
      <c r="L110" s="406"/>
      <c r="M110" s="405"/>
      <c r="N110" s="406"/>
      <c r="O110" s="406"/>
      <c r="P110" s="406"/>
      <c r="Q110" s="406"/>
      <c r="R110" s="406"/>
      <c r="S110" s="406"/>
      <c r="T110" s="406"/>
      <c r="U110" s="292"/>
      <c r="V110" s="292"/>
    </row>
    <row r="111" spans="1:22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406"/>
      <c r="K111" s="406"/>
      <c r="L111" s="406"/>
      <c r="M111" s="405"/>
      <c r="N111" s="406"/>
      <c r="O111" s="406"/>
      <c r="P111" s="406"/>
      <c r="Q111" s="406"/>
      <c r="R111" s="406"/>
      <c r="S111" s="406"/>
      <c r="T111" s="406"/>
      <c r="U111" s="292"/>
      <c r="V111" s="292"/>
    </row>
    <row r="112" spans="1:22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406"/>
      <c r="K112" s="406"/>
      <c r="L112" s="406"/>
      <c r="M112" s="405"/>
      <c r="N112" s="406"/>
      <c r="O112" s="406"/>
      <c r="P112" s="406"/>
      <c r="Q112" s="406"/>
      <c r="R112" s="406"/>
      <c r="S112" s="406"/>
      <c r="T112" s="406"/>
      <c r="U112" s="292"/>
      <c r="V112" s="292"/>
    </row>
    <row r="113" spans="1:22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406"/>
      <c r="K113" s="406"/>
      <c r="L113" s="406"/>
      <c r="M113" s="405"/>
      <c r="N113" s="406"/>
      <c r="O113" s="406"/>
      <c r="P113" s="406"/>
      <c r="Q113" s="406"/>
      <c r="R113" s="406"/>
      <c r="S113" s="406"/>
      <c r="T113" s="406"/>
      <c r="U113" s="292"/>
      <c r="V113" s="292"/>
    </row>
    <row r="114" spans="1:22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406"/>
      <c r="K114" s="406"/>
      <c r="L114" s="406"/>
      <c r="M114" s="405"/>
      <c r="N114" s="406"/>
      <c r="O114" s="406"/>
      <c r="P114" s="406"/>
      <c r="Q114" s="406"/>
      <c r="R114" s="406"/>
      <c r="S114" s="406"/>
      <c r="T114" s="406"/>
      <c r="U114" s="292"/>
      <c r="V114" s="292"/>
    </row>
    <row r="115" spans="1:22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406"/>
      <c r="K115" s="406"/>
      <c r="L115" s="406"/>
      <c r="M115" s="405"/>
      <c r="N115" s="406"/>
      <c r="O115" s="406"/>
      <c r="P115" s="406"/>
      <c r="Q115" s="406"/>
      <c r="R115" s="406"/>
      <c r="S115" s="406"/>
      <c r="T115" s="406"/>
      <c r="U115" s="292"/>
      <c r="V115" s="292"/>
    </row>
    <row r="116" spans="1:22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406"/>
      <c r="K116" s="406"/>
      <c r="L116" s="406"/>
      <c r="M116" s="405"/>
      <c r="N116" s="406"/>
      <c r="O116" s="406"/>
      <c r="P116" s="406"/>
      <c r="Q116" s="406"/>
      <c r="R116" s="406"/>
      <c r="S116" s="406"/>
      <c r="T116" s="406"/>
      <c r="U116" s="292"/>
      <c r="V116" s="292"/>
    </row>
    <row r="117" spans="1:22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406"/>
      <c r="K117" s="406"/>
      <c r="L117" s="406"/>
      <c r="M117" s="405"/>
      <c r="N117" s="406"/>
      <c r="O117" s="406"/>
      <c r="P117" s="406"/>
      <c r="Q117" s="406"/>
      <c r="R117" s="406"/>
      <c r="S117" s="406"/>
      <c r="T117" s="406"/>
      <c r="U117" s="292"/>
      <c r="V117" s="292"/>
    </row>
    <row r="118" spans="1:22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406"/>
      <c r="K118" s="406"/>
      <c r="L118" s="406"/>
      <c r="M118" s="405"/>
      <c r="N118" s="406"/>
      <c r="O118" s="406"/>
      <c r="P118" s="406"/>
      <c r="Q118" s="406"/>
      <c r="R118" s="406"/>
      <c r="S118" s="406"/>
      <c r="T118" s="406"/>
      <c r="U118" s="292"/>
      <c r="V118" s="292"/>
    </row>
    <row r="119" spans="1:22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406"/>
      <c r="K119" s="406"/>
      <c r="L119" s="406"/>
      <c r="M119" s="405"/>
      <c r="N119" s="406"/>
      <c r="O119" s="406"/>
      <c r="P119" s="406"/>
      <c r="Q119" s="406"/>
      <c r="R119" s="406"/>
      <c r="S119" s="406"/>
      <c r="T119" s="406"/>
      <c r="U119" s="292"/>
      <c r="V119" s="292"/>
    </row>
    <row r="120" spans="1:22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406"/>
      <c r="K120" s="406"/>
      <c r="L120" s="406"/>
      <c r="M120" s="405"/>
      <c r="N120" s="406"/>
      <c r="O120" s="406"/>
      <c r="P120" s="406"/>
      <c r="Q120" s="406"/>
      <c r="R120" s="406"/>
      <c r="S120" s="406"/>
      <c r="T120" s="406"/>
      <c r="U120" s="292"/>
      <c r="V120" s="292"/>
    </row>
    <row r="121" spans="1:22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406"/>
      <c r="K121" s="406"/>
      <c r="L121" s="406"/>
      <c r="M121" s="405"/>
      <c r="N121" s="406"/>
      <c r="O121" s="406"/>
      <c r="P121" s="406"/>
      <c r="Q121" s="406"/>
      <c r="R121" s="406"/>
      <c r="S121" s="406"/>
      <c r="T121" s="406"/>
      <c r="U121" s="292"/>
      <c r="V121" s="292"/>
    </row>
    <row r="122" spans="1:22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406"/>
      <c r="K122" s="406"/>
      <c r="L122" s="406"/>
      <c r="M122" s="405"/>
      <c r="N122" s="406"/>
      <c r="O122" s="406"/>
      <c r="P122" s="406"/>
      <c r="Q122" s="406"/>
      <c r="R122" s="406"/>
      <c r="S122" s="406"/>
      <c r="T122" s="406"/>
      <c r="U122" s="292"/>
      <c r="V122" s="292"/>
    </row>
    <row r="123" spans="1:22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406"/>
      <c r="K123" s="406"/>
      <c r="L123" s="406"/>
      <c r="M123" s="405"/>
      <c r="N123" s="406"/>
      <c r="O123" s="406"/>
      <c r="P123" s="406"/>
      <c r="Q123" s="406"/>
      <c r="R123" s="406"/>
      <c r="S123" s="406"/>
      <c r="T123" s="406"/>
      <c r="U123" s="292"/>
      <c r="V123" s="292"/>
    </row>
    <row r="124" spans="1:22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406"/>
      <c r="K124" s="406"/>
      <c r="L124" s="406"/>
      <c r="M124" s="405"/>
      <c r="N124" s="406"/>
      <c r="O124" s="406"/>
      <c r="P124" s="406"/>
      <c r="Q124" s="406"/>
      <c r="R124" s="406"/>
      <c r="S124" s="406"/>
      <c r="T124" s="406"/>
      <c r="U124" s="292"/>
      <c r="V124" s="292"/>
    </row>
    <row r="125" spans="1:22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406"/>
      <c r="K125" s="406"/>
      <c r="L125" s="406"/>
      <c r="M125" s="405"/>
      <c r="N125" s="406"/>
      <c r="O125" s="406"/>
      <c r="P125" s="406"/>
      <c r="Q125" s="406"/>
      <c r="R125" s="406"/>
      <c r="S125" s="406"/>
      <c r="T125" s="406"/>
      <c r="U125" s="292"/>
      <c r="V125" s="292"/>
    </row>
    <row r="126" spans="1:22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406"/>
      <c r="K126" s="406"/>
      <c r="L126" s="406"/>
      <c r="M126" s="405"/>
      <c r="N126" s="406"/>
      <c r="O126" s="406"/>
      <c r="P126" s="406"/>
      <c r="Q126" s="406"/>
      <c r="R126" s="406"/>
      <c r="S126" s="406"/>
      <c r="T126" s="406"/>
      <c r="U126" s="292"/>
      <c r="V126" s="292"/>
    </row>
    <row r="127" spans="1:22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406"/>
      <c r="K127" s="406"/>
      <c r="L127" s="406"/>
      <c r="M127" s="405"/>
      <c r="N127" s="406"/>
      <c r="O127" s="406"/>
      <c r="P127" s="406"/>
      <c r="Q127" s="406"/>
      <c r="R127" s="406"/>
      <c r="S127" s="406"/>
      <c r="T127" s="406"/>
      <c r="U127" s="292"/>
      <c r="V127" s="292"/>
    </row>
    <row r="128" spans="1:22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406"/>
      <c r="K128" s="406"/>
      <c r="L128" s="406"/>
      <c r="M128" s="405"/>
      <c r="N128" s="406"/>
      <c r="O128" s="406"/>
      <c r="P128" s="406"/>
      <c r="Q128" s="406"/>
      <c r="R128" s="406"/>
      <c r="S128" s="406"/>
      <c r="T128" s="406"/>
      <c r="U128" s="292"/>
      <c r="V128" s="292"/>
    </row>
    <row r="129" spans="1:22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406"/>
      <c r="K129" s="406"/>
      <c r="L129" s="406"/>
      <c r="M129" s="405"/>
      <c r="N129" s="406"/>
      <c r="O129" s="406"/>
      <c r="P129" s="406"/>
      <c r="Q129" s="406"/>
      <c r="R129" s="406"/>
      <c r="S129" s="406"/>
      <c r="T129" s="406"/>
      <c r="U129" s="292"/>
      <c r="V129" s="292"/>
    </row>
    <row r="130" spans="1:22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406"/>
      <c r="K130" s="406"/>
      <c r="L130" s="406"/>
      <c r="M130" s="405"/>
      <c r="N130" s="406"/>
      <c r="O130" s="406"/>
      <c r="P130" s="406"/>
      <c r="Q130" s="406"/>
      <c r="R130" s="406"/>
      <c r="S130" s="406"/>
      <c r="T130" s="406"/>
      <c r="U130" s="292"/>
      <c r="V130" s="292"/>
    </row>
    <row r="131" spans="1:22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406"/>
      <c r="K131" s="406"/>
      <c r="L131" s="406"/>
      <c r="M131" s="405"/>
      <c r="N131" s="406"/>
      <c r="O131" s="406"/>
      <c r="P131" s="406"/>
      <c r="Q131" s="406"/>
      <c r="R131" s="406"/>
      <c r="S131" s="406"/>
      <c r="T131" s="406"/>
      <c r="U131" s="292"/>
      <c r="V131" s="292"/>
    </row>
    <row r="132" spans="1:22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406"/>
      <c r="K132" s="406"/>
      <c r="L132" s="406"/>
      <c r="M132" s="405"/>
      <c r="N132" s="406"/>
      <c r="O132" s="406"/>
      <c r="P132" s="406"/>
      <c r="Q132" s="406"/>
      <c r="R132" s="406"/>
      <c r="S132" s="406"/>
      <c r="T132" s="406"/>
      <c r="U132" s="292"/>
      <c r="V132" s="292"/>
    </row>
    <row r="133" spans="1:22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406"/>
      <c r="K133" s="406"/>
      <c r="L133" s="406"/>
      <c r="M133" s="405"/>
      <c r="N133" s="406"/>
      <c r="O133" s="406"/>
      <c r="P133" s="406"/>
      <c r="Q133" s="406"/>
      <c r="R133" s="406"/>
      <c r="S133" s="406"/>
      <c r="T133" s="406"/>
      <c r="U133" s="292"/>
      <c r="V133" s="292"/>
    </row>
    <row r="134" spans="1:22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406"/>
      <c r="K134" s="406"/>
      <c r="L134" s="406"/>
      <c r="M134" s="405"/>
      <c r="N134" s="406"/>
      <c r="O134" s="406"/>
      <c r="P134" s="406"/>
      <c r="Q134" s="406"/>
      <c r="R134" s="406"/>
      <c r="S134" s="406"/>
      <c r="T134" s="406"/>
      <c r="U134" s="292"/>
      <c r="V134" s="292"/>
    </row>
    <row r="135" spans="1:22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406"/>
      <c r="K135" s="406"/>
      <c r="L135" s="406"/>
      <c r="M135" s="405"/>
      <c r="N135" s="406"/>
      <c r="O135" s="406"/>
      <c r="P135" s="406"/>
      <c r="Q135" s="406"/>
      <c r="R135" s="406"/>
      <c r="S135" s="406"/>
      <c r="T135" s="406"/>
      <c r="U135" s="292"/>
      <c r="V135" s="292"/>
    </row>
    <row r="136" spans="1:22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406"/>
      <c r="K136" s="406"/>
      <c r="L136" s="406"/>
      <c r="M136" s="405"/>
      <c r="N136" s="406"/>
      <c r="O136" s="406"/>
      <c r="P136" s="406"/>
      <c r="Q136" s="406"/>
      <c r="R136" s="406"/>
      <c r="S136" s="406"/>
      <c r="T136" s="406"/>
      <c r="U136" s="292"/>
      <c r="V136" s="292"/>
    </row>
    <row r="137" spans="1:22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406"/>
      <c r="K137" s="406"/>
      <c r="L137" s="406"/>
      <c r="M137" s="405"/>
      <c r="N137" s="406"/>
      <c r="O137" s="406"/>
      <c r="P137" s="406"/>
      <c r="Q137" s="406"/>
      <c r="R137" s="406"/>
      <c r="S137" s="406"/>
      <c r="T137" s="406"/>
      <c r="U137" s="292"/>
      <c r="V137" s="292"/>
    </row>
    <row r="138" spans="1:22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406"/>
      <c r="K138" s="406"/>
      <c r="L138" s="406"/>
      <c r="M138" s="405"/>
      <c r="N138" s="406"/>
      <c r="O138" s="406"/>
      <c r="P138" s="406"/>
      <c r="Q138" s="406"/>
      <c r="R138" s="406"/>
      <c r="S138" s="406"/>
      <c r="T138" s="406"/>
      <c r="U138" s="292"/>
      <c r="V138" s="292"/>
    </row>
    <row r="139" spans="1:22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406"/>
      <c r="K139" s="406"/>
      <c r="L139" s="406"/>
      <c r="M139" s="405"/>
      <c r="N139" s="406"/>
      <c r="O139" s="406"/>
      <c r="P139" s="406"/>
      <c r="Q139" s="406"/>
      <c r="R139" s="406"/>
      <c r="S139" s="406"/>
      <c r="T139" s="406"/>
      <c r="U139" s="292"/>
      <c r="V139" s="292"/>
    </row>
    <row r="140" spans="1:22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406"/>
      <c r="K140" s="406"/>
      <c r="L140" s="406"/>
      <c r="M140" s="405"/>
      <c r="N140" s="406"/>
      <c r="O140" s="406"/>
      <c r="P140" s="406"/>
      <c r="Q140" s="406"/>
      <c r="R140" s="406"/>
      <c r="S140" s="406"/>
      <c r="T140" s="406"/>
      <c r="U140" s="292"/>
      <c r="V140" s="292"/>
    </row>
    <row r="141" spans="1:22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406"/>
      <c r="K141" s="406"/>
      <c r="L141" s="406"/>
      <c r="M141" s="405"/>
      <c r="N141" s="406"/>
      <c r="O141" s="406"/>
      <c r="P141" s="406"/>
      <c r="Q141" s="406"/>
      <c r="R141" s="406"/>
      <c r="S141" s="406"/>
      <c r="T141" s="406"/>
      <c r="U141" s="292"/>
      <c r="V141" s="292"/>
    </row>
    <row r="142" spans="1:22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406"/>
      <c r="K142" s="406"/>
      <c r="L142" s="406"/>
      <c r="M142" s="405"/>
      <c r="N142" s="406"/>
      <c r="O142" s="406"/>
      <c r="P142" s="406"/>
      <c r="Q142" s="406"/>
      <c r="R142" s="406"/>
      <c r="S142" s="406"/>
      <c r="T142" s="406"/>
      <c r="U142" s="292"/>
      <c r="V142" s="292"/>
    </row>
    <row r="143" spans="1:22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406"/>
      <c r="K143" s="406"/>
      <c r="L143" s="406"/>
      <c r="M143" s="405"/>
      <c r="N143" s="406"/>
      <c r="O143" s="406"/>
      <c r="P143" s="406"/>
      <c r="Q143" s="406"/>
      <c r="R143" s="406"/>
      <c r="S143" s="406"/>
      <c r="T143" s="406"/>
      <c r="U143" s="292"/>
      <c r="V143" s="292"/>
    </row>
    <row r="144" spans="1:22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406"/>
      <c r="K144" s="406"/>
      <c r="L144" s="406"/>
      <c r="M144" s="405"/>
      <c r="N144" s="406"/>
      <c r="O144" s="406"/>
      <c r="P144" s="406"/>
      <c r="Q144" s="406"/>
      <c r="R144" s="406"/>
      <c r="S144" s="406"/>
      <c r="T144" s="406"/>
      <c r="U144" s="292"/>
      <c r="V144" s="292"/>
    </row>
    <row r="145" spans="1:22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406"/>
      <c r="K145" s="406"/>
      <c r="L145" s="406"/>
      <c r="M145" s="405"/>
      <c r="N145" s="406"/>
      <c r="O145" s="406"/>
      <c r="P145" s="406"/>
      <c r="Q145" s="406"/>
      <c r="R145" s="406"/>
      <c r="S145" s="406"/>
      <c r="T145" s="406"/>
      <c r="U145" s="292"/>
      <c r="V145" s="292"/>
    </row>
    <row r="146" spans="1:22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406"/>
      <c r="K146" s="406"/>
      <c r="L146" s="406"/>
      <c r="M146" s="405"/>
      <c r="N146" s="406"/>
      <c r="O146" s="406"/>
      <c r="P146" s="406"/>
      <c r="Q146" s="406"/>
      <c r="R146" s="406"/>
      <c r="S146" s="406"/>
      <c r="T146" s="406"/>
      <c r="U146" s="292"/>
      <c r="V146" s="292"/>
    </row>
    <row r="147" spans="1:22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406"/>
      <c r="K147" s="406"/>
      <c r="L147" s="406"/>
      <c r="M147" s="405"/>
      <c r="N147" s="406"/>
      <c r="O147" s="406"/>
      <c r="P147" s="406"/>
      <c r="Q147" s="406"/>
      <c r="R147" s="406"/>
      <c r="S147" s="406"/>
      <c r="T147" s="406"/>
      <c r="U147" s="292"/>
      <c r="V147" s="292"/>
    </row>
    <row r="148" spans="1:22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406"/>
      <c r="K148" s="406"/>
      <c r="L148" s="406"/>
      <c r="M148" s="405"/>
      <c r="N148" s="406"/>
      <c r="O148" s="406"/>
      <c r="P148" s="406"/>
      <c r="Q148" s="406"/>
      <c r="R148" s="406"/>
      <c r="S148" s="406"/>
      <c r="T148" s="406"/>
      <c r="U148" s="292"/>
      <c r="V148" s="292"/>
    </row>
    <row r="149" spans="1:22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406"/>
      <c r="K149" s="406"/>
      <c r="L149" s="406"/>
      <c r="M149" s="405"/>
      <c r="N149" s="406"/>
      <c r="O149" s="406"/>
      <c r="P149" s="406"/>
      <c r="Q149" s="406"/>
      <c r="R149" s="406"/>
      <c r="S149" s="406"/>
      <c r="T149" s="406"/>
      <c r="U149" s="292"/>
      <c r="V149" s="292"/>
    </row>
    <row r="150" spans="1:22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406"/>
      <c r="K150" s="406"/>
      <c r="L150" s="406"/>
      <c r="M150" s="405"/>
      <c r="N150" s="406"/>
      <c r="O150" s="406"/>
      <c r="P150" s="406"/>
      <c r="Q150" s="406"/>
      <c r="R150" s="406"/>
      <c r="S150" s="406"/>
      <c r="T150" s="406"/>
      <c r="U150" s="292"/>
      <c r="V150" s="292"/>
    </row>
    <row r="151" spans="1:22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406"/>
      <c r="K151" s="406"/>
      <c r="L151" s="406"/>
      <c r="M151" s="405"/>
      <c r="N151" s="406"/>
      <c r="O151" s="406"/>
      <c r="P151" s="406"/>
      <c r="Q151" s="406"/>
      <c r="R151" s="406"/>
      <c r="S151" s="406"/>
      <c r="T151" s="406"/>
      <c r="U151" s="292"/>
      <c r="V151" s="292"/>
    </row>
    <row r="152" spans="1:22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406"/>
      <c r="K152" s="406"/>
      <c r="L152" s="406"/>
      <c r="M152" s="405"/>
      <c r="N152" s="406"/>
      <c r="O152" s="406"/>
      <c r="P152" s="406"/>
      <c r="Q152" s="406"/>
      <c r="R152" s="406"/>
      <c r="S152" s="406"/>
      <c r="T152" s="406"/>
      <c r="U152" s="292"/>
      <c r="V152" s="292"/>
    </row>
    <row r="153" spans="1:22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406"/>
      <c r="K153" s="406"/>
      <c r="L153" s="406"/>
      <c r="M153" s="405"/>
      <c r="N153" s="406"/>
      <c r="O153" s="406"/>
      <c r="P153" s="406"/>
      <c r="Q153" s="406"/>
      <c r="R153" s="406"/>
      <c r="S153" s="406"/>
      <c r="T153" s="406"/>
      <c r="U153" s="292"/>
      <c r="V153" s="292"/>
    </row>
    <row r="154" spans="1:22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406"/>
      <c r="K154" s="406"/>
      <c r="L154" s="406"/>
      <c r="M154" s="405"/>
      <c r="N154" s="406"/>
      <c r="O154" s="406"/>
      <c r="P154" s="406"/>
      <c r="Q154" s="406"/>
      <c r="R154" s="406"/>
      <c r="S154" s="406"/>
      <c r="T154" s="406"/>
      <c r="U154" s="292"/>
      <c r="V154" s="292"/>
    </row>
    <row r="155" spans="1:22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406"/>
      <c r="K155" s="406"/>
      <c r="L155" s="406"/>
      <c r="M155" s="405"/>
      <c r="N155" s="406"/>
      <c r="O155" s="406"/>
      <c r="P155" s="406"/>
      <c r="Q155" s="406"/>
      <c r="R155" s="406"/>
      <c r="S155" s="406"/>
      <c r="T155" s="406"/>
      <c r="U155" s="292"/>
      <c r="V155" s="292"/>
    </row>
    <row r="156" spans="1:22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406"/>
      <c r="K156" s="406"/>
      <c r="L156" s="406"/>
      <c r="M156" s="405"/>
      <c r="N156" s="406"/>
      <c r="O156" s="406"/>
      <c r="P156" s="406"/>
      <c r="Q156" s="406"/>
      <c r="R156" s="406"/>
      <c r="S156" s="406"/>
      <c r="T156" s="406"/>
      <c r="U156" s="292"/>
      <c r="V156" s="292"/>
    </row>
    <row r="157" spans="1:22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406"/>
      <c r="K157" s="406"/>
      <c r="L157" s="406"/>
      <c r="M157" s="405"/>
      <c r="N157" s="406"/>
      <c r="O157" s="406"/>
      <c r="P157" s="406"/>
      <c r="Q157" s="406"/>
      <c r="R157" s="406"/>
      <c r="S157" s="406"/>
      <c r="T157" s="406"/>
      <c r="U157" s="292"/>
      <c r="V157" s="292"/>
    </row>
    <row r="158" spans="1:22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406"/>
      <c r="K158" s="406"/>
      <c r="L158" s="406"/>
      <c r="M158" s="405"/>
      <c r="N158" s="406"/>
      <c r="O158" s="406"/>
      <c r="P158" s="406"/>
      <c r="Q158" s="406"/>
      <c r="R158" s="406"/>
      <c r="S158" s="406"/>
      <c r="T158" s="406"/>
      <c r="U158" s="292"/>
      <c r="V158" s="292"/>
    </row>
    <row r="159" spans="1:22" x14ac:dyDescent="0.3">
      <c r="J159" s="15"/>
      <c r="K159" s="15"/>
      <c r="L159" s="15"/>
      <c r="M159" s="16"/>
      <c r="N159" s="15"/>
      <c r="O159" s="15"/>
      <c r="P159" s="15"/>
      <c r="Q159" s="15"/>
      <c r="R159" s="15"/>
      <c r="S159" s="15"/>
      <c r="T159" s="15"/>
    </row>
    <row r="160" spans="1:22" x14ac:dyDescent="0.3">
      <c r="J160" s="15"/>
      <c r="K160" s="15"/>
      <c r="L160" s="15"/>
      <c r="M160" s="16"/>
      <c r="N160" s="15"/>
      <c r="O160" s="15"/>
      <c r="P160" s="15"/>
      <c r="Q160" s="15"/>
      <c r="R160" s="15"/>
      <c r="S160" s="15"/>
      <c r="T160" s="15"/>
    </row>
  </sheetData>
  <mergeCells count="13">
    <mergeCell ref="A23:A27"/>
    <mergeCell ref="A28:A32"/>
    <mergeCell ref="A33:A37"/>
    <mergeCell ref="A41:B41"/>
    <mergeCell ref="U20:V20"/>
    <mergeCell ref="O1:V1"/>
    <mergeCell ref="A19:F19"/>
    <mergeCell ref="O19:T19"/>
    <mergeCell ref="A20:F20"/>
    <mergeCell ref="G20:J20"/>
    <mergeCell ref="K20:K21"/>
    <mergeCell ref="L20:N20"/>
    <mergeCell ref="O20:T2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2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tabSelected="1" zoomScale="56" zoomScaleNormal="56" zoomScalePageLayoutView="60" workbookViewId="0">
      <selection activeCell="Q26" sqref="Q26"/>
    </sheetView>
  </sheetViews>
  <sheetFormatPr defaultRowHeight="14.4" x14ac:dyDescent="0.3"/>
  <cols>
    <col min="1" max="1" width="12" customWidth="1"/>
    <col min="2" max="2" width="10.109375" customWidth="1"/>
    <col min="3" max="3" width="24.33203125" customWidth="1"/>
    <col min="4" max="4" width="15.6640625" customWidth="1"/>
    <col min="5" max="5" width="12" customWidth="1"/>
    <col min="6" max="6" width="8.88671875" customWidth="1"/>
    <col min="7" max="11" width="7" customWidth="1"/>
    <col min="12" max="12" width="12.109375" customWidth="1"/>
  </cols>
  <sheetData>
    <row r="1" spans="1:12" ht="63.75" customHeight="1" x14ac:dyDescent="0.3">
      <c r="E1" s="828" t="s">
        <v>538</v>
      </c>
      <c r="F1" s="828"/>
      <c r="G1" s="828"/>
      <c r="H1" s="828"/>
      <c r="I1" s="828"/>
      <c r="J1" s="828"/>
      <c r="K1" s="828"/>
      <c r="L1" s="828"/>
    </row>
    <row r="2" spans="1:12" ht="22.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887" t="s">
        <v>474</v>
      </c>
      <c r="K2" s="887"/>
      <c r="L2" s="887"/>
    </row>
    <row r="3" spans="1:12" ht="15.6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194" t="s">
        <v>477</v>
      </c>
    </row>
    <row r="4" spans="1:12" ht="84.7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5.6" x14ac:dyDescent="0.3">
      <c r="A5" s="31"/>
      <c r="B5" s="31"/>
      <c r="C5" s="31"/>
      <c r="D5" s="31"/>
      <c r="E5" s="31"/>
      <c r="F5" s="31"/>
      <c r="H5" s="31"/>
      <c r="I5" s="31"/>
      <c r="J5" s="31"/>
      <c r="K5" s="31"/>
      <c r="L5" s="409" t="s">
        <v>488</v>
      </c>
    </row>
    <row r="6" spans="1:12" ht="24" customHeight="1" x14ac:dyDescent="0.3">
      <c r="A6" s="31"/>
      <c r="B6" s="31"/>
      <c r="C6" s="31"/>
      <c r="D6" s="31"/>
      <c r="E6" s="31"/>
      <c r="F6" s="31"/>
      <c r="H6" s="31"/>
      <c r="I6" s="31"/>
      <c r="J6" s="31"/>
      <c r="K6" s="31"/>
      <c r="L6" s="409" t="s">
        <v>489</v>
      </c>
    </row>
    <row r="7" spans="1:12" ht="26.25" customHeight="1" x14ac:dyDescent="0.3">
      <c r="A7" s="31"/>
      <c r="B7" s="31"/>
      <c r="C7" s="31"/>
      <c r="D7" s="31"/>
      <c r="E7" s="31"/>
      <c r="F7" s="31"/>
      <c r="H7" s="31"/>
      <c r="I7" s="31"/>
      <c r="J7" s="31"/>
      <c r="K7" s="31"/>
      <c r="L7" s="409" t="s">
        <v>490</v>
      </c>
    </row>
    <row r="8" spans="1:12" ht="22.5" customHeight="1" x14ac:dyDescent="0.3">
      <c r="A8" s="31"/>
      <c r="B8" s="31"/>
      <c r="C8" s="31"/>
      <c r="D8" s="31"/>
      <c r="E8" s="31"/>
      <c r="F8" s="31"/>
      <c r="H8" s="31"/>
      <c r="I8" s="31"/>
      <c r="J8" s="31"/>
      <c r="K8" s="31"/>
      <c r="L8" s="409" t="s">
        <v>491</v>
      </c>
    </row>
    <row r="9" spans="1:12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L9" s="31"/>
    </row>
    <row r="10" spans="1:12" ht="17.399999999999999" x14ac:dyDescent="0.3">
      <c r="A10" s="31"/>
      <c r="B10" s="31"/>
      <c r="C10" s="800" t="s">
        <v>292</v>
      </c>
      <c r="D10" s="800"/>
      <c r="E10" s="800"/>
      <c r="F10" s="800"/>
      <c r="G10" s="800"/>
      <c r="H10" s="800"/>
      <c r="I10" s="31"/>
      <c r="J10" s="31"/>
      <c r="K10" s="31"/>
      <c r="L10" s="31"/>
    </row>
    <row r="11" spans="1:12" ht="17.399999999999999" x14ac:dyDescent="0.3">
      <c r="A11" s="31"/>
      <c r="B11" s="824" t="s">
        <v>534</v>
      </c>
      <c r="C11" s="824"/>
      <c r="D11" s="824"/>
      <c r="E11" s="824"/>
      <c r="F11" s="824"/>
      <c r="G11" s="824"/>
      <c r="H11" s="824"/>
      <c r="I11" s="824"/>
      <c r="J11" s="824"/>
      <c r="K11" s="31"/>
      <c r="L11" s="31"/>
    </row>
    <row r="12" spans="1:12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2.8" x14ac:dyDescent="0.4">
      <c r="A13" s="195" t="s">
        <v>290</v>
      </c>
      <c r="B13" s="196" t="str">
        <f>'[3]5.2_Eksperti'!B11</f>
        <v>VVVVVV</v>
      </c>
      <c r="C13" s="31"/>
      <c r="D13" s="208" t="str">
        <f>'[3]5.2_Eksperti'!C11</f>
        <v>UUUUUUUUUU</v>
      </c>
      <c r="E13" s="31"/>
      <c r="F13" s="31"/>
      <c r="G13" s="31"/>
      <c r="H13" s="31"/>
      <c r="I13" s="209" t="s">
        <v>11</v>
      </c>
      <c r="J13" s="196" t="str">
        <f>'[3]5.2_Eksperti'!E11</f>
        <v>IB_AV_555</v>
      </c>
      <c r="K13" s="209"/>
      <c r="L13" s="31"/>
    </row>
    <row r="14" spans="1:12" ht="22.8" x14ac:dyDescent="0.4">
      <c r="A14" s="732" t="s">
        <v>531</v>
      </c>
      <c r="B14" s="196"/>
      <c r="C14" s="31"/>
      <c r="D14" s="208"/>
      <c r="E14" s="31"/>
      <c r="F14" s="31"/>
      <c r="G14" s="31"/>
      <c r="H14" s="31"/>
      <c r="I14" s="209" t="s">
        <v>11</v>
      </c>
      <c r="J14" s="196"/>
      <c r="K14" s="209"/>
      <c r="L14" s="31"/>
    </row>
    <row r="15" spans="1:12" ht="22.8" x14ac:dyDescent="0.4">
      <c r="A15" s="732" t="s">
        <v>532</v>
      </c>
      <c r="B15" s="196"/>
      <c r="C15" s="31"/>
      <c r="D15" s="208"/>
      <c r="E15" s="31"/>
      <c r="F15" s="31"/>
      <c r="G15" s="31"/>
      <c r="H15" s="31"/>
      <c r="I15" s="209" t="s">
        <v>11</v>
      </c>
      <c r="J15" s="196"/>
      <c r="K15" s="209"/>
      <c r="L15" s="31"/>
    </row>
    <row r="16" spans="1:12" ht="15" thickBot="1" x14ac:dyDescent="0.35"/>
    <row r="17" spans="1:12" ht="27.6" customHeight="1" thickBot="1" x14ac:dyDescent="0.35">
      <c r="A17" s="889" t="s">
        <v>291</v>
      </c>
      <c r="B17" s="890"/>
      <c r="C17" s="890"/>
      <c r="D17" s="890"/>
      <c r="E17" s="891"/>
      <c r="F17" s="895" t="s">
        <v>483</v>
      </c>
      <c r="G17" s="896"/>
      <c r="H17" s="896"/>
      <c r="I17" s="897"/>
      <c r="J17" s="426" t="s">
        <v>391</v>
      </c>
      <c r="K17" s="427">
        <v>9</v>
      </c>
      <c r="L17" s="428">
        <f>'6.10_Atbalsta plāna izpilde'!C41</f>
        <v>2018</v>
      </c>
    </row>
    <row r="18" spans="1:12" ht="111" thickBot="1" x14ac:dyDescent="0.35">
      <c r="A18" s="414" t="s">
        <v>105</v>
      </c>
      <c r="B18" s="414" t="s">
        <v>315</v>
      </c>
      <c r="C18" s="415" t="s">
        <v>307</v>
      </c>
      <c r="D18" s="415" t="s">
        <v>9</v>
      </c>
      <c r="E18" s="197" t="s">
        <v>317</v>
      </c>
      <c r="F18" s="220" t="s">
        <v>390</v>
      </c>
      <c r="G18" s="414" t="s">
        <v>90</v>
      </c>
      <c r="H18" s="416" t="s">
        <v>91</v>
      </c>
      <c r="I18" s="416" t="s">
        <v>92</v>
      </c>
      <c r="J18" s="416" t="s">
        <v>93</v>
      </c>
      <c r="K18" s="416" t="s">
        <v>94</v>
      </c>
      <c r="L18" s="417" t="s">
        <v>95</v>
      </c>
    </row>
    <row r="19" spans="1:12" ht="15" thickBot="1" x14ac:dyDescent="0.35">
      <c r="A19" s="197">
        <v>1</v>
      </c>
      <c r="B19" s="197">
        <v>2</v>
      </c>
      <c r="C19" s="197">
        <v>3</v>
      </c>
      <c r="D19" s="197">
        <v>4</v>
      </c>
      <c r="E19" s="197">
        <v>5</v>
      </c>
      <c r="F19" s="197">
        <v>6</v>
      </c>
      <c r="G19" s="515">
        <v>7</v>
      </c>
      <c r="H19" s="418">
        <v>8</v>
      </c>
      <c r="I19" s="418">
        <v>9</v>
      </c>
      <c r="J19" s="418">
        <v>10</v>
      </c>
      <c r="K19" s="418">
        <v>11</v>
      </c>
      <c r="L19" s="517">
        <v>12</v>
      </c>
    </row>
    <row r="20" spans="1:12" x14ac:dyDescent="0.3">
      <c r="A20" s="892" t="s">
        <v>107</v>
      </c>
      <c r="B20" s="471"/>
      <c r="C20" s="545"/>
      <c r="D20" s="419" t="str">
        <f>IF(C20="","",VLOOKUP(C20,'6.8_Pakalpojumu_saraksts'!B:D,3,0))</f>
        <v/>
      </c>
      <c r="E20" s="546"/>
      <c r="F20" s="547">
        <f>SUM(G20:L20)</f>
        <v>0</v>
      </c>
      <c r="G20" s="452" t="str">
        <f>'6.7_Līguma_piel_3'!G19</f>
        <v/>
      </c>
      <c r="H20" s="452" t="str">
        <f>'6.7_Līguma_piel_3'!H19</f>
        <v/>
      </c>
      <c r="I20" s="452" t="str">
        <f>'6.7_Līguma_piel_3'!I19</f>
        <v/>
      </c>
      <c r="J20" s="452" t="str">
        <f>'6.7_Līguma_piel_3'!J19</f>
        <v/>
      </c>
      <c r="K20" s="452" t="str">
        <f>'6.7_Līguma_piel_3'!K19</f>
        <v/>
      </c>
      <c r="L20" s="544" t="str">
        <f>'6.7_Līguma_piel_3'!L19</f>
        <v/>
      </c>
    </row>
    <row r="21" spans="1:12" x14ac:dyDescent="0.3">
      <c r="A21" s="892"/>
      <c r="B21" s="33"/>
      <c r="C21" s="459" t="str">
        <f>IF(B21="","",VLOOKUP(B21,'6.8_Pakalpojumu_saraksts'!A:B,2,0))</f>
        <v/>
      </c>
      <c r="D21" s="419" t="str">
        <f>IF(C21="","",VLOOKUP(C21,'6.8_Pakalpojumu_saraksts'!B:D,3,0))</f>
        <v/>
      </c>
      <c r="E21" s="532"/>
      <c r="F21" s="528">
        <f t="shared" ref="F21:F34" si="0">SUM(G21:L21)</f>
        <v>0</v>
      </c>
      <c r="G21" s="452" t="str">
        <f>'6.7_Līguma_piel_3'!G20</f>
        <v/>
      </c>
      <c r="H21" s="452" t="str">
        <f>'6.7_Līguma_piel_3'!H20</f>
        <v/>
      </c>
      <c r="I21" s="452" t="str">
        <f>'6.7_Līguma_piel_3'!I20</f>
        <v/>
      </c>
      <c r="J21" s="452" t="str">
        <f>'6.7_Līguma_piel_3'!J20</f>
        <v/>
      </c>
      <c r="K21" s="452" t="str">
        <f>'6.7_Līguma_piel_3'!K20</f>
        <v/>
      </c>
      <c r="L21" s="544" t="str">
        <f>'6.7_Līguma_piel_3'!L20</f>
        <v/>
      </c>
    </row>
    <row r="22" spans="1:12" x14ac:dyDescent="0.3">
      <c r="A22" s="892"/>
      <c r="B22" s="33"/>
      <c r="C22" s="459" t="str">
        <f>IF(B22="","",VLOOKUP(B22,'6.8_Pakalpojumu_saraksts'!A:B,2,0))</f>
        <v/>
      </c>
      <c r="D22" s="419" t="str">
        <f>IF(C22="","",VLOOKUP(C22,'6.8_Pakalpojumu_saraksts'!B:D,3,0))</f>
        <v/>
      </c>
      <c r="E22" s="532"/>
      <c r="F22" s="528">
        <f t="shared" si="0"/>
        <v>0</v>
      </c>
      <c r="G22" s="452" t="str">
        <f>'6.7_Līguma_piel_3'!G21</f>
        <v/>
      </c>
      <c r="H22" s="452" t="str">
        <f>'6.7_Līguma_piel_3'!H21</f>
        <v/>
      </c>
      <c r="I22" s="452" t="str">
        <f>'6.7_Līguma_piel_3'!I21</f>
        <v/>
      </c>
      <c r="J22" s="452" t="str">
        <f>'6.7_Līguma_piel_3'!J21</f>
        <v/>
      </c>
      <c r="K22" s="452" t="str">
        <f>'6.7_Līguma_piel_3'!K21</f>
        <v/>
      </c>
      <c r="L22" s="544" t="str">
        <f>'6.7_Līguma_piel_3'!L21</f>
        <v/>
      </c>
    </row>
    <row r="23" spans="1:12" x14ac:dyDescent="0.3">
      <c r="A23" s="892"/>
      <c r="B23" s="33"/>
      <c r="C23" s="459" t="str">
        <f>IF(B23="","",VLOOKUP(B23,'6.8_Pakalpojumu_saraksts'!A:B,2,0))</f>
        <v/>
      </c>
      <c r="D23" s="419" t="str">
        <f>IF(C23="","",VLOOKUP(C23,'6.8_Pakalpojumu_saraksts'!B:D,3,0))</f>
        <v/>
      </c>
      <c r="E23" s="532"/>
      <c r="F23" s="528">
        <f t="shared" si="0"/>
        <v>0</v>
      </c>
      <c r="G23" s="452" t="str">
        <f>'6.7_Līguma_piel_3'!G22</f>
        <v/>
      </c>
      <c r="H23" s="452" t="str">
        <f>'6.7_Līguma_piel_3'!H22</f>
        <v/>
      </c>
      <c r="I23" s="452" t="str">
        <f>'6.7_Līguma_piel_3'!I22</f>
        <v/>
      </c>
      <c r="J23" s="452" t="str">
        <f>'6.7_Līguma_piel_3'!J22</f>
        <v/>
      </c>
      <c r="K23" s="452" t="str">
        <f>'6.7_Līguma_piel_3'!K22</f>
        <v/>
      </c>
      <c r="L23" s="544" t="str">
        <f>'6.7_Līguma_piel_3'!L22</f>
        <v/>
      </c>
    </row>
    <row r="24" spans="1:12" ht="15" thickBot="1" x14ac:dyDescent="0.35">
      <c r="A24" s="893"/>
      <c r="B24" s="439"/>
      <c r="C24" s="460" t="str">
        <f>IF(B24="","",VLOOKUP(B24,'6.8_Pakalpojumu_saraksts'!A:B,2,0))</f>
        <v/>
      </c>
      <c r="D24" s="548" t="str">
        <f>IF(C24="","",VLOOKUP(C24,'6.8_Pakalpojumu_saraksts'!B:D,3,0))</f>
        <v/>
      </c>
      <c r="E24" s="533"/>
      <c r="F24" s="529">
        <f t="shared" si="0"/>
        <v>0</v>
      </c>
      <c r="G24" s="549" t="str">
        <f>'6.7_Līguma_piel_3'!G23</f>
        <v/>
      </c>
      <c r="H24" s="549" t="str">
        <f>'6.7_Līguma_piel_3'!H23</f>
        <v/>
      </c>
      <c r="I24" s="549" t="str">
        <f>'6.7_Līguma_piel_3'!I23</f>
        <v/>
      </c>
      <c r="J24" s="549" t="str">
        <f>'6.7_Līguma_piel_3'!J23</f>
        <v/>
      </c>
      <c r="K24" s="549" t="str">
        <f>'6.7_Līguma_piel_3'!K23</f>
        <v/>
      </c>
      <c r="L24" s="448" t="str">
        <f>'6.7_Līguma_piel_3'!L23</f>
        <v/>
      </c>
    </row>
    <row r="25" spans="1:12" x14ac:dyDescent="0.3">
      <c r="A25" s="894" t="s">
        <v>318</v>
      </c>
      <c r="B25" s="471"/>
      <c r="C25" s="545" t="str">
        <f>IF(B25="","",VLOOKUP(B25,'6.8_Pakalpojumu_saraksts'!A:B,2,0))</f>
        <v/>
      </c>
      <c r="D25" s="419" t="str">
        <f>IF(C25="","",VLOOKUP(C25,'6.8_Pakalpojumu_saraksts'!B:D,3,0))</f>
        <v/>
      </c>
      <c r="E25" s="546"/>
      <c r="F25" s="547">
        <f t="shared" si="0"/>
        <v>0</v>
      </c>
      <c r="G25" s="452" t="str">
        <f>'6.7_Līguma_piel_3'!G24</f>
        <v/>
      </c>
      <c r="H25" s="452" t="str">
        <f>'6.7_Līguma_piel_3'!H24</f>
        <v/>
      </c>
      <c r="I25" s="452" t="str">
        <f>'6.7_Līguma_piel_3'!I24</f>
        <v/>
      </c>
      <c r="J25" s="452" t="str">
        <f>'6.7_Līguma_piel_3'!J24</f>
        <v/>
      </c>
      <c r="K25" s="452" t="str">
        <f>'6.7_Līguma_piel_3'!K24</f>
        <v/>
      </c>
      <c r="L25" s="544" t="str">
        <f>'6.7_Līguma_piel_3'!L24</f>
        <v/>
      </c>
    </row>
    <row r="26" spans="1:12" x14ac:dyDescent="0.3">
      <c r="A26" s="892"/>
      <c r="B26" s="33"/>
      <c r="C26" s="459" t="str">
        <f>IF(B26="","",VLOOKUP(B26,'6.8_Pakalpojumu_saraksts'!A:B,2,0))</f>
        <v/>
      </c>
      <c r="D26" s="419" t="str">
        <f>IF(C26="","",VLOOKUP(C26,'6.8_Pakalpojumu_saraksts'!B:D,3,0))</f>
        <v/>
      </c>
      <c r="E26" s="532"/>
      <c r="F26" s="528">
        <f t="shared" si="0"/>
        <v>0</v>
      </c>
      <c r="G26" s="452" t="str">
        <f>'6.7_Līguma_piel_3'!G25</f>
        <v/>
      </c>
      <c r="H26" s="452" t="str">
        <f>'6.7_Līguma_piel_3'!H25</f>
        <v/>
      </c>
      <c r="I26" s="452" t="str">
        <f>'6.7_Līguma_piel_3'!I25</f>
        <v/>
      </c>
      <c r="J26" s="452" t="str">
        <f>'6.7_Līguma_piel_3'!J25</f>
        <v/>
      </c>
      <c r="K26" s="452" t="str">
        <f>'6.7_Līguma_piel_3'!K25</f>
        <v/>
      </c>
      <c r="L26" s="544" t="str">
        <f>'6.7_Līguma_piel_3'!L25</f>
        <v/>
      </c>
    </row>
    <row r="27" spans="1:12" x14ac:dyDescent="0.3">
      <c r="A27" s="892"/>
      <c r="B27" s="33"/>
      <c r="C27" s="459" t="str">
        <f>IF(B27="","",VLOOKUP(B27,'6.8_Pakalpojumu_saraksts'!A:B,2,0))</f>
        <v/>
      </c>
      <c r="D27" s="419" t="str">
        <f>IF(C27="","",VLOOKUP(C27,'6.8_Pakalpojumu_saraksts'!B:D,3,0))</f>
        <v/>
      </c>
      <c r="E27" s="532"/>
      <c r="F27" s="528">
        <f t="shared" si="0"/>
        <v>0</v>
      </c>
      <c r="G27" s="452" t="str">
        <f>'6.7_Līguma_piel_3'!G26</f>
        <v/>
      </c>
      <c r="H27" s="452" t="str">
        <f>'6.7_Līguma_piel_3'!H26</f>
        <v/>
      </c>
      <c r="I27" s="452" t="str">
        <f>'6.7_Līguma_piel_3'!I26</f>
        <v/>
      </c>
      <c r="J27" s="452" t="str">
        <f>'6.7_Līguma_piel_3'!J26</f>
        <v/>
      </c>
      <c r="K27" s="452" t="str">
        <f>'6.7_Līguma_piel_3'!K26</f>
        <v/>
      </c>
      <c r="L27" s="544" t="str">
        <f>'6.7_Līguma_piel_3'!L26</f>
        <v/>
      </c>
    </row>
    <row r="28" spans="1:12" x14ac:dyDescent="0.3">
      <c r="A28" s="892"/>
      <c r="B28" s="33"/>
      <c r="C28" s="459" t="str">
        <f>IF(B28="","",VLOOKUP(B28,'6.8_Pakalpojumu_saraksts'!A:B,2,0))</f>
        <v/>
      </c>
      <c r="D28" s="419" t="str">
        <f>IF(C28="","",VLOOKUP(C28,'6.8_Pakalpojumu_saraksts'!B:D,3,0))</f>
        <v/>
      </c>
      <c r="E28" s="532"/>
      <c r="F28" s="528">
        <f t="shared" si="0"/>
        <v>0</v>
      </c>
      <c r="G28" s="452" t="str">
        <f>'6.7_Līguma_piel_3'!G27</f>
        <v/>
      </c>
      <c r="H28" s="452" t="str">
        <f>'6.7_Līguma_piel_3'!H27</f>
        <v/>
      </c>
      <c r="I28" s="452" t="str">
        <f>'6.7_Līguma_piel_3'!I27</f>
        <v/>
      </c>
      <c r="J28" s="452" t="str">
        <f>'6.7_Līguma_piel_3'!J27</f>
        <v/>
      </c>
      <c r="K28" s="452" t="str">
        <f>'6.7_Līguma_piel_3'!K27</f>
        <v/>
      </c>
      <c r="L28" s="544" t="str">
        <f>'6.7_Līguma_piel_3'!L27</f>
        <v/>
      </c>
    </row>
    <row r="29" spans="1:12" ht="15" thickBot="1" x14ac:dyDescent="0.35">
      <c r="A29" s="893"/>
      <c r="B29" s="439"/>
      <c r="C29" s="460" t="str">
        <f>IF(B29="","",VLOOKUP(B29,'6.8_Pakalpojumu_saraksts'!A:B,2,0))</f>
        <v/>
      </c>
      <c r="D29" s="548" t="str">
        <f>IF(C29="","",VLOOKUP(C29,'6.8_Pakalpojumu_saraksts'!B:D,3,0))</f>
        <v/>
      </c>
      <c r="E29" s="533"/>
      <c r="F29" s="529">
        <f t="shared" si="0"/>
        <v>0</v>
      </c>
      <c r="G29" s="549" t="str">
        <f>'6.7_Līguma_piel_3'!G28</f>
        <v/>
      </c>
      <c r="H29" s="549" t="str">
        <f>'6.7_Līguma_piel_3'!H28</f>
        <v/>
      </c>
      <c r="I29" s="549" t="str">
        <f>'6.7_Līguma_piel_3'!I28</f>
        <v/>
      </c>
      <c r="J29" s="549" t="str">
        <f>'6.7_Līguma_piel_3'!J28</f>
        <v/>
      </c>
      <c r="K29" s="549" t="str">
        <f>'6.7_Līguma_piel_3'!K28</f>
        <v/>
      </c>
      <c r="L29" s="448" t="str">
        <f>'6.7_Līguma_piel_3'!L28</f>
        <v/>
      </c>
    </row>
    <row r="30" spans="1:12" x14ac:dyDescent="0.3">
      <c r="A30" s="894" t="s">
        <v>319</v>
      </c>
      <c r="B30" s="471"/>
      <c r="C30" s="545" t="str">
        <f>IF(B30="","",VLOOKUP(B30,'6.8_Pakalpojumu_saraksts'!A:B,2,0))</f>
        <v/>
      </c>
      <c r="D30" s="419" t="str">
        <f>IF(C30="","",VLOOKUP(C30,'6.8_Pakalpojumu_saraksts'!B:D,3,0))</f>
        <v/>
      </c>
      <c r="E30" s="546"/>
      <c r="F30" s="547">
        <f t="shared" si="0"/>
        <v>0</v>
      </c>
      <c r="G30" s="452" t="str">
        <f>'6.7_Līguma_piel_3'!G29</f>
        <v/>
      </c>
      <c r="H30" s="452" t="str">
        <f>'6.7_Līguma_piel_3'!H29</f>
        <v/>
      </c>
      <c r="I30" s="452" t="str">
        <f>'6.7_Līguma_piel_3'!I29</f>
        <v/>
      </c>
      <c r="J30" s="452" t="str">
        <f>'6.7_Līguma_piel_3'!J29</f>
        <v/>
      </c>
      <c r="K30" s="452" t="str">
        <f>'6.7_Līguma_piel_3'!K29</f>
        <v/>
      </c>
      <c r="L30" s="544" t="str">
        <f>'6.7_Līguma_piel_3'!L29</f>
        <v/>
      </c>
    </row>
    <row r="31" spans="1:12" x14ac:dyDescent="0.3">
      <c r="A31" s="892"/>
      <c r="B31" s="33"/>
      <c r="C31" s="459" t="str">
        <f>IF(B31="","",VLOOKUP(B31,'6.8_Pakalpojumu_saraksts'!A:B,2,0))</f>
        <v/>
      </c>
      <c r="D31" s="419" t="str">
        <f>IF(C31="","",VLOOKUP(C31,'6.8_Pakalpojumu_saraksts'!B:D,3,0))</f>
        <v/>
      </c>
      <c r="E31" s="532"/>
      <c r="F31" s="528">
        <f t="shared" si="0"/>
        <v>0</v>
      </c>
      <c r="G31" s="452" t="str">
        <f>'6.7_Līguma_piel_3'!G30</f>
        <v/>
      </c>
      <c r="H31" s="452" t="str">
        <f>'6.7_Līguma_piel_3'!H30</f>
        <v/>
      </c>
      <c r="I31" s="452" t="str">
        <f>'6.7_Līguma_piel_3'!I30</f>
        <v/>
      </c>
      <c r="J31" s="452" t="str">
        <f>'6.7_Līguma_piel_3'!J30</f>
        <v/>
      </c>
      <c r="K31" s="452" t="str">
        <f>'6.7_Līguma_piel_3'!K30</f>
        <v/>
      </c>
      <c r="L31" s="544" t="str">
        <f>'6.7_Līguma_piel_3'!L30</f>
        <v/>
      </c>
    </row>
    <row r="32" spans="1:12" x14ac:dyDescent="0.3">
      <c r="A32" s="892"/>
      <c r="B32" s="33"/>
      <c r="C32" s="459" t="str">
        <f>IF(B32="","",VLOOKUP(B32,'6.8_Pakalpojumu_saraksts'!A:B,2,0))</f>
        <v/>
      </c>
      <c r="D32" s="419" t="str">
        <f>IF(C32="","",VLOOKUP(C32,'6.8_Pakalpojumu_saraksts'!B:D,3,0))</f>
        <v/>
      </c>
      <c r="E32" s="532"/>
      <c r="F32" s="528">
        <f t="shared" si="0"/>
        <v>0</v>
      </c>
      <c r="G32" s="452" t="str">
        <f>'6.7_Līguma_piel_3'!G31</f>
        <v/>
      </c>
      <c r="H32" s="452" t="str">
        <f>'6.7_Līguma_piel_3'!H31</f>
        <v/>
      </c>
      <c r="I32" s="452" t="str">
        <f>'6.7_Līguma_piel_3'!I31</f>
        <v/>
      </c>
      <c r="J32" s="452" t="str">
        <f>'6.7_Līguma_piel_3'!J31</f>
        <v/>
      </c>
      <c r="K32" s="452" t="str">
        <f>'6.7_Līguma_piel_3'!K31</f>
        <v/>
      </c>
      <c r="L32" s="544" t="str">
        <f>'6.7_Līguma_piel_3'!L31</f>
        <v/>
      </c>
    </row>
    <row r="33" spans="1:12" x14ac:dyDescent="0.3">
      <c r="A33" s="892"/>
      <c r="B33" s="33"/>
      <c r="C33" s="459" t="str">
        <f>IF(B33="","",VLOOKUP(B33,'6.8_Pakalpojumu_saraksts'!A:B,2,0))</f>
        <v/>
      </c>
      <c r="D33" s="419" t="str">
        <f>IF(C33="","",VLOOKUP(C33,'6.8_Pakalpojumu_saraksts'!B:D,3,0))</f>
        <v/>
      </c>
      <c r="E33" s="532"/>
      <c r="F33" s="528">
        <f t="shared" si="0"/>
        <v>0</v>
      </c>
      <c r="G33" s="452" t="str">
        <f>'6.7_Līguma_piel_3'!G32</f>
        <v/>
      </c>
      <c r="H33" s="452" t="str">
        <f>'6.7_Līguma_piel_3'!H32</f>
        <v/>
      </c>
      <c r="I33" s="452" t="str">
        <f>'6.7_Līguma_piel_3'!I32</f>
        <v/>
      </c>
      <c r="J33" s="452" t="str">
        <f>'6.7_Līguma_piel_3'!J32</f>
        <v/>
      </c>
      <c r="K33" s="452" t="str">
        <f>'6.7_Līguma_piel_3'!K32</f>
        <v/>
      </c>
      <c r="L33" s="544" t="str">
        <f>'6.7_Līguma_piel_3'!L32</f>
        <v/>
      </c>
    </row>
    <row r="34" spans="1:12" ht="15" thickBot="1" x14ac:dyDescent="0.35">
      <c r="A34" s="893"/>
      <c r="B34" s="439"/>
      <c r="C34" s="460" t="str">
        <f>IF(B34="","",VLOOKUP(B34,'6.8_Pakalpojumu_saraksts'!A:B,2,0))</f>
        <v/>
      </c>
      <c r="D34" s="548" t="str">
        <f>IF(C34="","",VLOOKUP(C34,'6.8_Pakalpojumu_saraksts'!B:D,3,0))</f>
        <v/>
      </c>
      <c r="E34" s="533"/>
      <c r="F34" s="529">
        <f t="shared" si="0"/>
        <v>0</v>
      </c>
      <c r="G34" s="549" t="str">
        <f>'6.7_Līguma_piel_3'!G33</f>
        <v/>
      </c>
      <c r="H34" s="549" t="str">
        <f>'6.7_Līguma_piel_3'!H33</f>
        <v/>
      </c>
      <c r="I34" s="549" t="str">
        <f>'6.7_Līguma_piel_3'!I33</f>
        <v/>
      </c>
      <c r="J34" s="549" t="str">
        <f>'6.7_Līguma_piel_3'!J33</f>
        <v/>
      </c>
      <c r="K34" s="549" t="str">
        <f>'6.7_Līguma_piel_3'!K33</f>
        <v/>
      </c>
      <c r="L34" s="448" t="str">
        <f>'6.7_Līguma_piel_3'!L33</f>
        <v/>
      </c>
    </row>
    <row r="35" spans="1:12" x14ac:dyDescent="0.3">
      <c r="A35" s="31"/>
      <c r="B35" s="31"/>
      <c r="C35" s="31"/>
      <c r="D35" s="31"/>
      <c r="E35" s="31"/>
      <c r="F35" s="31"/>
      <c r="G35" s="55"/>
      <c r="H35" s="55"/>
      <c r="I35" s="55"/>
      <c r="J35" s="55"/>
      <c r="K35" s="55"/>
      <c r="L35" s="55"/>
    </row>
    <row r="36" spans="1:12" x14ac:dyDescent="0.3">
      <c r="A36" s="31"/>
      <c r="B36" s="31"/>
      <c r="C36" s="31"/>
      <c r="D36" s="31"/>
      <c r="E36" s="31"/>
      <c r="F36" s="31"/>
      <c r="G36" s="55"/>
      <c r="H36" s="55"/>
      <c r="I36" s="55"/>
      <c r="J36" s="55"/>
      <c r="K36" s="55"/>
      <c r="L36" s="55"/>
    </row>
    <row r="37" spans="1:12" ht="15.6" x14ac:dyDescent="0.3">
      <c r="A37" s="888" t="s">
        <v>388</v>
      </c>
      <c r="B37" s="888"/>
      <c r="C37" s="213">
        <f>'[3]5.2_Eksperti'!E3</f>
        <v>0</v>
      </c>
      <c r="D37" s="213"/>
      <c r="E37" s="31" t="s">
        <v>277</v>
      </c>
      <c r="F37" s="31"/>
      <c r="G37" s="57"/>
      <c r="H37" s="57"/>
      <c r="I37" s="57"/>
      <c r="J37" s="57"/>
      <c r="K37" s="57"/>
      <c r="L37" s="57"/>
    </row>
    <row r="38" spans="1:12" x14ac:dyDescent="0.3">
      <c r="A38" s="31"/>
      <c r="B38" s="31"/>
      <c r="C38" s="31"/>
      <c r="D38" s="31"/>
      <c r="E38" s="214" t="s">
        <v>14</v>
      </c>
      <c r="F38" s="214"/>
      <c r="G38" s="31"/>
      <c r="H38" s="215"/>
      <c r="I38" s="215"/>
      <c r="J38" s="215"/>
      <c r="K38" s="215"/>
      <c r="L38" s="215"/>
    </row>
    <row r="39" spans="1:12" ht="18" x14ac:dyDescent="0.3">
      <c r="A39" s="804" t="s">
        <v>389</v>
      </c>
      <c r="B39" s="804"/>
      <c r="C39" s="217">
        <f>'[3]5.2_Eksperti'!B3</f>
        <v>0</v>
      </c>
      <c r="D39" s="217"/>
      <c r="E39" s="31" t="s">
        <v>277</v>
      </c>
      <c r="F39" s="31"/>
      <c r="G39" s="57"/>
      <c r="H39" s="57"/>
      <c r="I39" s="31"/>
      <c r="J39" s="31"/>
      <c r="K39" s="57"/>
      <c r="L39" s="218" t="str">
        <f>IF('[3]5.2_Eksperti'!B6="","",'[3]5.2_Eksperti'!B6)</f>
        <v/>
      </c>
    </row>
    <row r="40" spans="1:12" x14ac:dyDescent="0.3">
      <c r="E40" s="31" t="s">
        <v>14</v>
      </c>
    </row>
    <row r="43" spans="1:12" x14ac:dyDescent="0.3">
      <c r="A43" t="s">
        <v>446</v>
      </c>
      <c r="B43" t="s">
        <v>227</v>
      </c>
    </row>
  </sheetData>
  <mergeCells count="11">
    <mergeCell ref="J2:L2"/>
    <mergeCell ref="E1:L1"/>
    <mergeCell ref="A37:B37"/>
    <mergeCell ref="A39:B39"/>
    <mergeCell ref="C10:H10"/>
    <mergeCell ref="B11:J11"/>
    <mergeCell ref="A17:E17"/>
    <mergeCell ref="A20:A24"/>
    <mergeCell ref="A25:A29"/>
    <mergeCell ref="A30:A34"/>
    <mergeCell ref="F17:I17"/>
  </mergeCells>
  <pageMargins left="0.70866141732283472" right="0.70866141732283472" top="0.74803149606299213" bottom="0.35433070866141736" header="0.31496062992125984" footer="0.31496062992125984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AC166"/>
  <sheetViews>
    <sheetView zoomScale="50" zoomScaleNormal="50" zoomScalePageLayoutView="60" workbookViewId="0">
      <selection activeCell="E172" sqref="E172"/>
    </sheetView>
  </sheetViews>
  <sheetFormatPr defaultRowHeight="14.4" outlineLevelRow="1" x14ac:dyDescent="0.3"/>
  <cols>
    <col min="1" max="1" width="12" customWidth="1"/>
    <col min="2" max="2" width="10.109375" customWidth="1"/>
    <col min="3" max="3" width="21" customWidth="1"/>
    <col min="4" max="4" width="10.77734375" customWidth="1"/>
    <col min="5" max="5" width="12" customWidth="1"/>
    <col min="6" max="6" width="8.88671875" customWidth="1"/>
    <col min="7" max="12" width="7" customWidth="1"/>
    <col min="14" max="14" width="6.6640625" customWidth="1"/>
    <col min="15" max="15" width="6.77734375" customWidth="1"/>
    <col min="17" max="17" width="6.88671875" customWidth="1"/>
    <col min="18" max="18" width="6.6640625" customWidth="1"/>
    <col min="19" max="19" width="6.88671875" customWidth="1"/>
  </cols>
  <sheetData>
    <row r="1" spans="1:29" ht="54.75" customHeight="1" x14ac:dyDescent="0.3">
      <c r="T1" s="828" t="s">
        <v>538</v>
      </c>
      <c r="U1" s="828"/>
      <c r="V1" s="828"/>
      <c r="W1" s="828"/>
      <c r="X1" s="828"/>
      <c r="Y1" s="828"/>
      <c r="Z1" s="828"/>
      <c r="AA1" s="828"/>
      <c r="AB1" s="828"/>
      <c r="AC1" s="735"/>
    </row>
    <row r="2" spans="1:29" ht="17.399999999999999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N2" s="31"/>
      <c r="AB2" s="717" t="s">
        <v>474</v>
      </c>
    </row>
    <row r="3" spans="1:29" ht="15.6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N3" s="31"/>
      <c r="AB3" s="194" t="s">
        <v>478</v>
      </c>
    </row>
    <row r="4" spans="1:29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9" ht="92.2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U5" s="31"/>
      <c r="V5" s="31"/>
      <c r="W5" s="31"/>
      <c r="X5" s="31"/>
      <c r="Y5" s="31"/>
      <c r="Z5" s="194" t="s">
        <v>492</v>
      </c>
    </row>
    <row r="6" spans="1:29" ht="18" customHeigh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U6" s="31"/>
      <c r="V6" s="31"/>
      <c r="W6" s="31"/>
      <c r="X6" s="31"/>
      <c r="Y6" s="31"/>
      <c r="Z6" s="409" t="s">
        <v>489</v>
      </c>
    </row>
    <row r="7" spans="1:29" ht="24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U7" s="31"/>
      <c r="V7" s="31"/>
      <c r="W7" s="31"/>
      <c r="X7" s="31"/>
      <c r="Y7" s="31"/>
      <c r="Z7" s="409" t="s">
        <v>490</v>
      </c>
    </row>
    <row r="8" spans="1:29" ht="21.75" customHeigh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U8" s="31"/>
      <c r="V8" s="31"/>
      <c r="W8" s="31"/>
      <c r="X8" s="31"/>
      <c r="Y8" s="31"/>
      <c r="Z8" s="409" t="s">
        <v>491</v>
      </c>
    </row>
    <row r="9" spans="1:29" ht="18.75" customHeight="1" x14ac:dyDescent="0.3">
      <c r="A9" s="800" t="s">
        <v>292</v>
      </c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</row>
    <row r="10" spans="1:29" ht="18.75" customHeight="1" x14ac:dyDescent="0.3">
      <c r="A10" s="824" t="s">
        <v>526</v>
      </c>
      <c r="B10" s="824"/>
      <c r="C10" s="824"/>
      <c r="D10" s="824"/>
      <c r="E10" s="824"/>
      <c r="F10" s="824"/>
      <c r="G10" s="824"/>
      <c r="H10" s="824"/>
      <c r="I10" s="824"/>
      <c r="J10" s="824"/>
      <c r="K10" s="824"/>
      <c r="L10" s="824"/>
      <c r="M10" s="824"/>
      <c r="N10" s="824"/>
      <c r="O10" s="824"/>
      <c r="P10" s="824"/>
      <c r="Q10" s="824"/>
      <c r="R10" s="824"/>
      <c r="S10" s="824"/>
      <c r="T10" s="824"/>
      <c r="U10" s="824"/>
      <c r="V10" s="824"/>
      <c r="W10" s="824"/>
      <c r="X10" s="824"/>
      <c r="Y10" s="824"/>
      <c r="Z10" s="824"/>
      <c r="AA10" s="824"/>
      <c r="AB10" s="824"/>
    </row>
    <row r="11" spans="1:29" ht="21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29" ht="22.8" x14ac:dyDescent="0.4">
      <c r="A12" s="195" t="s">
        <v>290</v>
      </c>
      <c r="B12" s="196" t="str">
        <f>'6.2_Eksperti'!B12</f>
        <v>VVVVVV</v>
      </c>
      <c r="C12" s="31"/>
      <c r="D12" s="208" t="str">
        <f>'6.2_Eksperti'!C12</f>
        <v>UUUUUUUUUU</v>
      </c>
      <c r="E12" s="31"/>
      <c r="F12" s="31"/>
      <c r="G12" s="31"/>
      <c r="H12" s="31"/>
      <c r="I12" s="209" t="s">
        <v>11</v>
      </c>
      <c r="J12" s="196" t="str">
        <f>'6.2_Eksperti'!E12</f>
        <v>IB_AV_555</v>
      </c>
      <c r="K12" s="209"/>
      <c r="L12" s="31"/>
      <c r="M12" s="31"/>
      <c r="N12" s="31"/>
    </row>
    <row r="13" spans="1:29" ht="22.8" x14ac:dyDescent="0.4">
      <c r="A13" s="732" t="s">
        <v>531</v>
      </c>
      <c r="B13" s="196"/>
      <c r="C13" s="31"/>
      <c r="D13" s="208"/>
      <c r="E13" s="31"/>
      <c r="F13" s="31"/>
      <c r="G13" s="31"/>
      <c r="H13" s="31"/>
      <c r="I13" s="209" t="s">
        <v>11</v>
      </c>
      <c r="J13" s="196"/>
      <c r="K13" s="209"/>
      <c r="L13" s="31"/>
      <c r="M13" s="31"/>
      <c r="N13" s="31"/>
    </row>
    <row r="14" spans="1:29" ht="22.8" x14ac:dyDescent="0.4">
      <c r="A14" s="732" t="s">
        <v>532</v>
      </c>
      <c r="B14" s="196"/>
      <c r="C14" s="31"/>
      <c r="D14" s="208"/>
      <c r="E14" s="31"/>
      <c r="F14" s="31"/>
      <c r="G14" s="31"/>
      <c r="H14" s="31"/>
      <c r="I14" s="209" t="s">
        <v>11</v>
      </c>
      <c r="J14" s="196"/>
      <c r="K14" s="209"/>
      <c r="L14" s="31"/>
      <c r="M14" s="31"/>
      <c r="N14" s="31"/>
    </row>
    <row r="15" spans="1:29" collapsed="1" x14ac:dyDescent="0.3"/>
    <row r="16" spans="1:29" ht="39" hidden="1" customHeight="1" outlineLevel="1" thickBot="1" x14ac:dyDescent="0.35">
      <c r="A16" s="889" t="s">
        <v>291</v>
      </c>
      <c r="B16" s="890"/>
      <c r="C16" s="890"/>
      <c r="D16" s="890"/>
      <c r="E16" s="891"/>
      <c r="F16" s="914" t="s">
        <v>486</v>
      </c>
      <c r="G16" s="915"/>
      <c r="H16" s="915"/>
      <c r="I16" s="916"/>
      <c r="J16" s="426" t="s">
        <v>391</v>
      </c>
      <c r="K16" s="427">
        <f>'6.10_Atbalsta plāna izpilde'!D41</f>
        <v>10</v>
      </c>
      <c r="L16" s="428">
        <f>'6.10_Atbalsta plāna izpilde'!C41</f>
        <v>2018</v>
      </c>
      <c r="M16" s="906" t="s">
        <v>487</v>
      </c>
      <c r="N16" s="907"/>
      <c r="O16" s="907"/>
      <c r="P16" s="908"/>
      <c r="Q16" s="426" t="s">
        <v>391</v>
      </c>
      <c r="R16" s="427">
        <f>IF(K16+1&gt;12,1,K16+1)</f>
        <v>11</v>
      </c>
      <c r="S16" s="682">
        <f>IF(R16&lt;=12,IF(K16&lt;R16,L16,L16+1),L16+1)</f>
        <v>2018</v>
      </c>
      <c r="T16" s="898" t="s">
        <v>486</v>
      </c>
      <c r="U16" s="899"/>
      <c r="V16" s="899"/>
      <c r="W16" s="900"/>
      <c r="X16" s="689" t="s">
        <v>391</v>
      </c>
      <c r="Y16" s="690">
        <f>R16</f>
        <v>11</v>
      </c>
      <c r="Z16" s="691">
        <f>S16</f>
        <v>2018</v>
      </c>
    </row>
    <row r="17" spans="1:28" ht="111" hidden="1" outlineLevel="1" thickBot="1" x14ac:dyDescent="0.35">
      <c r="A17" s="414" t="s">
        <v>105</v>
      </c>
      <c r="B17" s="414" t="s">
        <v>315</v>
      </c>
      <c r="C17" s="415" t="s">
        <v>307</v>
      </c>
      <c r="D17" s="415" t="s">
        <v>9</v>
      </c>
      <c r="E17" s="197" t="s">
        <v>317</v>
      </c>
      <c r="F17" s="220" t="s">
        <v>390</v>
      </c>
      <c r="G17" s="414" t="s">
        <v>90</v>
      </c>
      <c r="H17" s="416" t="s">
        <v>91</v>
      </c>
      <c r="I17" s="416" t="s">
        <v>92</v>
      </c>
      <c r="J17" s="416" t="s">
        <v>93</v>
      </c>
      <c r="K17" s="416" t="s">
        <v>94</v>
      </c>
      <c r="L17" s="417" t="s">
        <v>95</v>
      </c>
      <c r="M17" s="220" t="s">
        <v>390</v>
      </c>
      <c r="N17" s="414" t="s">
        <v>90</v>
      </c>
      <c r="O17" s="416" t="s">
        <v>91</v>
      </c>
      <c r="P17" s="416" t="s">
        <v>92</v>
      </c>
      <c r="Q17" s="416" t="s">
        <v>93</v>
      </c>
      <c r="R17" s="416" t="s">
        <v>94</v>
      </c>
      <c r="S17" s="679" t="s">
        <v>95</v>
      </c>
      <c r="T17" s="692" t="s">
        <v>390</v>
      </c>
      <c r="U17" s="33" t="s">
        <v>90</v>
      </c>
      <c r="V17" s="33" t="s">
        <v>91</v>
      </c>
      <c r="W17" s="33" t="s">
        <v>92</v>
      </c>
      <c r="X17" s="33" t="s">
        <v>93</v>
      </c>
      <c r="Y17" s="33" t="s">
        <v>94</v>
      </c>
      <c r="Z17" s="693" t="s">
        <v>95</v>
      </c>
      <c r="AA17" s="904" t="s">
        <v>485</v>
      </c>
      <c r="AB17" s="905"/>
    </row>
    <row r="18" spans="1:28" ht="15" hidden="1" outlineLevel="1" thickBot="1" x14ac:dyDescent="0.35">
      <c r="A18" s="530">
        <v>1</v>
      </c>
      <c r="B18" s="530">
        <v>2</v>
      </c>
      <c r="C18" s="530">
        <v>3</v>
      </c>
      <c r="D18" s="530">
        <v>4</v>
      </c>
      <c r="E18" s="530">
        <v>5</v>
      </c>
      <c r="F18" s="530">
        <v>6</v>
      </c>
      <c r="G18" s="696">
        <v>7</v>
      </c>
      <c r="H18" s="416">
        <v>8</v>
      </c>
      <c r="I18" s="416">
        <v>9</v>
      </c>
      <c r="J18" s="416">
        <v>10</v>
      </c>
      <c r="K18" s="416">
        <v>11</v>
      </c>
      <c r="L18" s="679">
        <v>12</v>
      </c>
      <c r="M18" s="530">
        <v>13</v>
      </c>
      <c r="N18" s="414">
        <v>14</v>
      </c>
      <c r="O18" s="416">
        <v>15</v>
      </c>
      <c r="P18" s="416">
        <v>16</v>
      </c>
      <c r="Q18" s="416">
        <v>17</v>
      </c>
      <c r="R18" s="416">
        <v>18</v>
      </c>
      <c r="S18" s="679">
        <v>19</v>
      </c>
      <c r="T18" s="697">
        <v>20</v>
      </c>
      <c r="U18" s="698">
        <v>21</v>
      </c>
      <c r="V18" s="698">
        <v>22</v>
      </c>
      <c r="W18" s="698">
        <v>23</v>
      </c>
      <c r="X18" s="698">
        <v>24</v>
      </c>
      <c r="Y18" s="698">
        <v>25</v>
      </c>
      <c r="Z18" s="699">
        <v>26</v>
      </c>
      <c r="AA18" s="686"/>
      <c r="AB18" s="680"/>
    </row>
    <row r="19" spans="1:28" hidden="1" outlineLevel="1" x14ac:dyDescent="0.3">
      <c r="A19" s="894" t="s">
        <v>107</v>
      </c>
      <c r="B19" s="437" t="str">
        <f>IF('[2]1_pielikums'!B34="","",'[2]1_pielikums'!B34)</f>
        <v/>
      </c>
      <c r="C19" s="458" t="str">
        <f>IF(B19="","",VLOOKUP(B19,'6.8_Pakalpojumu_saraksts'!A:B,2,0))</f>
        <v/>
      </c>
      <c r="D19" s="424" t="str">
        <f>IF(C19="","",VLOOKUP(C19,'6.8_Pakalpojumu_saraksts'!B:D,3,0))</f>
        <v/>
      </c>
      <c r="E19" s="531" t="str">
        <f>IF('[2]1_pielikums'!E34="","",'[2]1_pielikums'!E34)</f>
        <v/>
      </c>
      <c r="F19" s="527">
        <f>SUM(G19:L19)</f>
        <v>0</v>
      </c>
      <c r="G19" s="450" t="str">
        <f>IF('[2]1_pielikums'!G34="","",('[2]1_pielikums'!G34+'6.4_Atbalsta_plāns'!W21))</f>
        <v/>
      </c>
      <c r="H19" s="450" t="str">
        <f>IF('[2]1_pielikums'!H34="","",('[2]1_pielikums'!H34+'6.4_Atbalsta_plāns'!X21))</f>
        <v/>
      </c>
      <c r="I19" s="450" t="str">
        <f>IF('[2]1_pielikums'!I34="","",('[2]1_pielikums'!I34+'6.4_Atbalsta_plāns'!Y21))</f>
        <v/>
      </c>
      <c r="J19" s="450" t="str">
        <f>IF('[2]1_pielikums'!J34="","",('[2]1_pielikums'!J34+'6.4_Atbalsta_plāns'!Z21))</f>
        <v/>
      </c>
      <c r="K19" s="450" t="str">
        <f>IF('[2]1_pielikums'!K34="","",('[2]1_pielikums'!K34+'6.4_Atbalsta_plāns'!AA21))</f>
        <v/>
      </c>
      <c r="L19" s="450" t="str">
        <f>IF('[2]1_pielikums'!L34="","",('[2]1_pielikums'!L34+'6.4_Atbalsta_plāns'!AB21))</f>
        <v/>
      </c>
      <c r="M19" s="449">
        <f>SUM(N19:S19)</f>
        <v>0</v>
      </c>
      <c r="N19" s="503">
        <v>-1</v>
      </c>
      <c r="O19" s="504"/>
      <c r="P19" s="504"/>
      <c r="Q19" s="504">
        <v>1</v>
      </c>
      <c r="R19" s="504"/>
      <c r="S19" s="683"/>
      <c r="T19" s="705">
        <f>SUM(U19:Z19)</f>
        <v>0</v>
      </c>
      <c r="U19" s="441" t="str">
        <f>IF(G19="","",IF(G19+N19=0,"",(G19+N19)))</f>
        <v/>
      </c>
      <c r="V19" s="441" t="str">
        <f t="shared" ref="V19:Z19" si="0">IF(H19="","",IF(H19+O19=0,"",(H19+O19)))</f>
        <v/>
      </c>
      <c r="W19" s="441" t="str">
        <f t="shared" si="0"/>
        <v/>
      </c>
      <c r="X19" s="441" t="str">
        <f t="shared" si="0"/>
        <v/>
      </c>
      <c r="Y19" s="441" t="str">
        <f t="shared" si="0"/>
        <v/>
      </c>
      <c r="Z19" s="442" t="str">
        <f t="shared" si="0"/>
        <v/>
      </c>
      <c r="AA19" s="687" t="b">
        <f>F19=T19</f>
        <v>1</v>
      </c>
      <c r="AB19" s="681" t="b">
        <f>M19=0</f>
        <v>1</v>
      </c>
    </row>
    <row r="20" spans="1:28" hidden="1" outlineLevel="1" x14ac:dyDescent="0.3">
      <c r="A20" s="892"/>
      <c r="B20" s="33" t="str">
        <f>IF('[2]1_pielikums'!B35="","",'[2]1_pielikums'!B35)</f>
        <v/>
      </c>
      <c r="C20" s="459" t="str">
        <f>IF(B20="","",VLOOKUP(B20,'6.8_Pakalpojumu_saraksts'!A:B,2,0))</f>
        <v/>
      </c>
      <c r="D20" s="419" t="str">
        <f>IF(C20="","",VLOOKUP(C20,'6.8_Pakalpojumu_saraksts'!B:D,3,0))</f>
        <v/>
      </c>
      <c r="E20" s="532" t="str">
        <f>IF('[2]1_pielikums'!E35="","",'[2]1_pielikums'!E35)</f>
        <v/>
      </c>
      <c r="F20" s="528">
        <f t="shared" ref="F20:F33" si="1">SUM(G20:L20)</f>
        <v>0</v>
      </c>
      <c r="G20" s="452" t="str">
        <f>IF('[2]1_pielikums'!G35="","",('[2]1_pielikums'!G35+'6.4_Atbalsta_plāns'!W22))</f>
        <v/>
      </c>
      <c r="H20" s="452" t="str">
        <f>IF('[2]1_pielikums'!H35="","",('[2]1_pielikums'!H35+'6.4_Atbalsta_plāns'!X22))</f>
        <v/>
      </c>
      <c r="I20" s="452" t="str">
        <f>IF('[2]1_pielikums'!I35="","",('[2]1_pielikums'!I35+'6.4_Atbalsta_plāns'!Y22))</f>
        <v/>
      </c>
      <c r="J20" s="452" t="str">
        <f>IF('[2]1_pielikums'!J35="","",('[2]1_pielikums'!J35+'6.4_Atbalsta_plāns'!Z22))</f>
        <v/>
      </c>
      <c r="K20" s="452" t="str">
        <f>IF('[2]1_pielikums'!K35="","",('[2]1_pielikums'!K35+'6.4_Atbalsta_plāns'!AA22))</f>
        <v/>
      </c>
      <c r="L20" s="452" t="str">
        <f>IF('[2]1_pielikums'!L35="","",('[2]1_pielikums'!L35+'6.4_Atbalsta_plāns'!AB22))</f>
        <v/>
      </c>
      <c r="M20" s="451">
        <f t="shared" ref="M20:M33" si="2">SUM(N20:S20)</f>
        <v>0</v>
      </c>
      <c r="N20" s="506">
        <v>-2</v>
      </c>
      <c r="O20" s="507"/>
      <c r="P20" s="507">
        <v>1</v>
      </c>
      <c r="Q20" s="507">
        <v>1</v>
      </c>
      <c r="R20" s="507"/>
      <c r="S20" s="684"/>
      <c r="T20" s="694">
        <f t="shared" ref="T20:T33" si="3">SUM(U20:Z20)</f>
        <v>0</v>
      </c>
      <c r="U20" s="444" t="str">
        <f t="shared" ref="U20:U23" si="4">IF(G20="","",IF(G20+N20=0,"",(G20+N20)))</f>
        <v/>
      </c>
      <c r="V20" s="444" t="str">
        <f t="shared" ref="V20:V24" si="5">IF(H20="","",IF(H20+O20=0,"",(H20+O20)))</f>
        <v/>
      </c>
      <c r="W20" s="444" t="str">
        <f t="shared" ref="W20:W24" si="6">IF(I20="","",IF(I20+P20=0,"",(I20+P20)))</f>
        <v/>
      </c>
      <c r="X20" s="444" t="str">
        <f t="shared" ref="X20:X24" si="7">IF(J20="","",IF(J20+Q20=0,"",(J20+Q20)))</f>
        <v/>
      </c>
      <c r="Y20" s="444" t="str">
        <f t="shared" ref="Y20:Y24" si="8">IF(K20="","",IF(K20+R20=0,"",(K20+R20)))</f>
        <v/>
      </c>
      <c r="Z20" s="445" t="str">
        <f t="shared" ref="Z20:Z24" si="9">IF(L20="","",IF(L20+S20=0,"",(L20+S20)))</f>
        <v/>
      </c>
      <c r="AA20" s="688" t="b">
        <f t="shared" ref="AA20:AA33" si="10">F20=T20</f>
        <v>1</v>
      </c>
      <c r="AB20" s="681" t="b">
        <f t="shared" ref="AB20:AB33" si="11">M20=0</f>
        <v>1</v>
      </c>
    </row>
    <row r="21" spans="1:28" hidden="1" outlineLevel="1" x14ac:dyDescent="0.3">
      <c r="A21" s="892"/>
      <c r="B21" s="33" t="str">
        <f>IF('[2]1_pielikums'!B36="","",'[2]1_pielikums'!B36)</f>
        <v/>
      </c>
      <c r="C21" s="459" t="str">
        <f>IF(B21="","",VLOOKUP(B21,'6.8_Pakalpojumu_saraksts'!A:B,2,0))</f>
        <v/>
      </c>
      <c r="D21" s="419" t="str">
        <f>IF(C21="","",VLOOKUP(C21,'6.8_Pakalpojumu_saraksts'!B:D,3,0))</f>
        <v/>
      </c>
      <c r="E21" s="532" t="str">
        <f>IF('[2]1_pielikums'!E36="","",'[2]1_pielikums'!E36)</f>
        <v/>
      </c>
      <c r="F21" s="528">
        <f t="shared" si="1"/>
        <v>0</v>
      </c>
      <c r="G21" s="452" t="str">
        <f>IF('[2]1_pielikums'!G36="","",('[2]1_pielikums'!G36+'6.4_Atbalsta_plāns'!W23))</f>
        <v/>
      </c>
      <c r="H21" s="452" t="str">
        <f>IF('[2]1_pielikums'!H36="","",('[2]1_pielikums'!H36+'6.4_Atbalsta_plāns'!X23))</f>
        <v/>
      </c>
      <c r="I21" s="452" t="str">
        <f>IF('[2]1_pielikums'!I36="","",('[2]1_pielikums'!I36+'6.4_Atbalsta_plāns'!Y23))</f>
        <v/>
      </c>
      <c r="J21" s="452" t="str">
        <f>IF('[2]1_pielikums'!J36="","",('[2]1_pielikums'!J36+'6.4_Atbalsta_plāns'!Z23))</f>
        <v/>
      </c>
      <c r="K21" s="452" t="str">
        <f>IF('[2]1_pielikums'!K36="","",('[2]1_pielikums'!K36+'6.4_Atbalsta_plāns'!AA23))</f>
        <v/>
      </c>
      <c r="L21" s="452" t="str">
        <f>IF('[2]1_pielikums'!L36="","",('[2]1_pielikums'!L36+'6.4_Atbalsta_plāns'!AB23))</f>
        <v/>
      </c>
      <c r="M21" s="451">
        <f t="shared" si="2"/>
        <v>0</v>
      </c>
      <c r="N21" s="506"/>
      <c r="O21" s="507"/>
      <c r="P21" s="507"/>
      <c r="Q21" s="507"/>
      <c r="R21" s="507"/>
      <c r="S21" s="684"/>
      <c r="T21" s="694">
        <f t="shared" si="3"/>
        <v>0</v>
      </c>
      <c r="U21" s="444" t="str">
        <f t="shared" si="4"/>
        <v/>
      </c>
      <c r="V21" s="444" t="str">
        <f t="shared" si="5"/>
        <v/>
      </c>
      <c r="W21" s="444" t="str">
        <f t="shared" si="6"/>
        <v/>
      </c>
      <c r="X21" s="444" t="str">
        <f t="shared" si="7"/>
        <v/>
      </c>
      <c r="Y21" s="444" t="str">
        <f t="shared" si="8"/>
        <v/>
      </c>
      <c r="Z21" s="445" t="str">
        <f t="shared" si="9"/>
        <v/>
      </c>
      <c r="AA21" s="687" t="b">
        <f t="shared" si="10"/>
        <v>1</v>
      </c>
      <c r="AB21" s="681" t="b">
        <f t="shared" si="11"/>
        <v>1</v>
      </c>
    </row>
    <row r="22" spans="1:28" hidden="1" outlineLevel="1" x14ac:dyDescent="0.3">
      <c r="A22" s="892"/>
      <c r="B22" s="33" t="str">
        <f>IF('[2]1_pielikums'!B37="","",'[2]1_pielikums'!B37)</f>
        <v/>
      </c>
      <c r="C22" s="459" t="str">
        <f>IF(B22="","",VLOOKUP(B22,'6.8_Pakalpojumu_saraksts'!A:B,2,0))</f>
        <v/>
      </c>
      <c r="D22" s="419" t="str">
        <f>IF(C22="","",VLOOKUP(C22,'6.8_Pakalpojumu_saraksts'!B:D,3,0))</f>
        <v/>
      </c>
      <c r="E22" s="532" t="str">
        <f>IF('[2]1_pielikums'!E37="","",'[2]1_pielikums'!E37)</f>
        <v/>
      </c>
      <c r="F22" s="528">
        <f t="shared" si="1"/>
        <v>0</v>
      </c>
      <c r="G22" s="452" t="str">
        <f>IF('[2]1_pielikums'!G37="","",('[2]1_pielikums'!G37+'6.4_Atbalsta_plāns'!W24))</f>
        <v/>
      </c>
      <c r="H22" s="452" t="str">
        <f>IF('[2]1_pielikums'!H37="","",('[2]1_pielikums'!H37+'6.4_Atbalsta_plāns'!X24))</f>
        <v/>
      </c>
      <c r="I22" s="452" t="str">
        <f>IF('[2]1_pielikums'!I37="","",('[2]1_pielikums'!I37+'6.4_Atbalsta_plāns'!Y24))</f>
        <v/>
      </c>
      <c r="J22" s="452" t="str">
        <f>IF('[2]1_pielikums'!J37="","",('[2]1_pielikums'!J37+'6.4_Atbalsta_plāns'!Z24))</f>
        <v/>
      </c>
      <c r="K22" s="452" t="str">
        <f>IF('[2]1_pielikums'!K37="","",('[2]1_pielikums'!K37+'6.4_Atbalsta_plāns'!AA24))</f>
        <v/>
      </c>
      <c r="L22" s="452" t="str">
        <f>IF('[2]1_pielikums'!L37="","",('[2]1_pielikums'!L37+'6.4_Atbalsta_plāns'!AB24))</f>
        <v/>
      </c>
      <c r="M22" s="451">
        <f t="shared" si="2"/>
        <v>0</v>
      </c>
      <c r="N22" s="506"/>
      <c r="O22" s="507"/>
      <c r="P22" s="507"/>
      <c r="Q22" s="507"/>
      <c r="R22" s="507"/>
      <c r="S22" s="684"/>
      <c r="T22" s="694">
        <f t="shared" si="3"/>
        <v>0</v>
      </c>
      <c r="U22" s="444" t="str">
        <f t="shared" si="4"/>
        <v/>
      </c>
      <c r="V22" s="444" t="str">
        <f t="shared" si="5"/>
        <v/>
      </c>
      <c r="W22" s="444" t="str">
        <f t="shared" si="6"/>
        <v/>
      </c>
      <c r="X22" s="444" t="str">
        <f t="shared" si="7"/>
        <v/>
      </c>
      <c r="Y22" s="444" t="str">
        <f t="shared" si="8"/>
        <v/>
      </c>
      <c r="Z22" s="445" t="str">
        <f t="shared" si="9"/>
        <v/>
      </c>
      <c r="AA22" s="687" t="b">
        <f t="shared" si="10"/>
        <v>1</v>
      </c>
      <c r="AB22" s="681" t="b">
        <f t="shared" si="11"/>
        <v>1</v>
      </c>
    </row>
    <row r="23" spans="1:28" ht="15" hidden="1" outlineLevel="1" thickBot="1" x14ac:dyDescent="0.35">
      <c r="A23" s="893"/>
      <c r="B23" s="439" t="str">
        <f>IF('[2]1_pielikums'!B38="","",'[2]1_pielikums'!B38)</f>
        <v/>
      </c>
      <c r="C23" s="460" t="str">
        <f>IF(B23="","",VLOOKUP(B23,'6.8_Pakalpojumu_saraksts'!A:B,2,0))</f>
        <v/>
      </c>
      <c r="D23" s="422" t="str">
        <f>IF(C23="","",VLOOKUP(C23,'6.8_Pakalpojumu_saraksts'!B:D,3,0))</f>
        <v/>
      </c>
      <c r="E23" s="533" t="str">
        <f>IF('[2]1_pielikums'!E38="","",'[2]1_pielikums'!E38)</f>
        <v/>
      </c>
      <c r="F23" s="529">
        <f t="shared" si="1"/>
        <v>0</v>
      </c>
      <c r="G23" s="454" t="str">
        <f>IF('[2]1_pielikums'!G38="","",('[2]1_pielikums'!G38+'6.4_Atbalsta_plāns'!W25))</f>
        <v/>
      </c>
      <c r="H23" s="454" t="str">
        <f>IF('[2]1_pielikums'!H38="","",('[2]1_pielikums'!H38+'6.4_Atbalsta_plāns'!X25))</f>
        <v/>
      </c>
      <c r="I23" s="454" t="str">
        <f>IF('[2]1_pielikums'!I38="","",('[2]1_pielikums'!I38+'6.4_Atbalsta_plāns'!Y25))</f>
        <v/>
      </c>
      <c r="J23" s="454" t="str">
        <f>IF('[2]1_pielikums'!J38="","",('[2]1_pielikums'!J38+'6.4_Atbalsta_plāns'!Z25))</f>
        <v/>
      </c>
      <c r="K23" s="454" t="str">
        <f>IF('[2]1_pielikums'!K38="","",('[2]1_pielikums'!K38+'6.4_Atbalsta_plāns'!AA25))</f>
        <v/>
      </c>
      <c r="L23" s="454" t="str">
        <f>IF('[2]1_pielikums'!L38="","",('[2]1_pielikums'!L38+'6.4_Atbalsta_plāns'!AB25))</f>
        <v/>
      </c>
      <c r="M23" s="453">
        <f t="shared" si="2"/>
        <v>0</v>
      </c>
      <c r="N23" s="509"/>
      <c r="O23" s="510"/>
      <c r="P23" s="510"/>
      <c r="Q23" s="510"/>
      <c r="R23" s="510"/>
      <c r="S23" s="685"/>
      <c r="T23" s="695">
        <f t="shared" si="3"/>
        <v>0</v>
      </c>
      <c r="U23" s="447" t="str">
        <f t="shared" si="4"/>
        <v/>
      </c>
      <c r="V23" s="447" t="str">
        <f t="shared" si="5"/>
        <v/>
      </c>
      <c r="W23" s="447" t="str">
        <f t="shared" si="6"/>
        <v/>
      </c>
      <c r="X23" s="447" t="str">
        <f t="shared" si="7"/>
        <v/>
      </c>
      <c r="Y23" s="447" t="str">
        <f t="shared" si="8"/>
        <v/>
      </c>
      <c r="Z23" s="448" t="str">
        <f t="shared" si="9"/>
        <v/>
      </c>
      <c r="AA23" s="687" t="b">
        <f t="shared" si="10"/>
        <v>1</v>
      </c>
      <c r="AB23" s="681" t="b">
        <f t="shared" si="11"/>
        <v>1</v>
      </c>
    </row>
    <row r="24" spans="1:28" hidden="1" outlineLevel="1" x14ac:dyDescent="0.3">
      <c r="A24" s="892" t="s">
        <v>318</v>
      </c>
      <c r="B24" s="471" t="str">
        <f>IF('[2]1_pielikums'!B39="","",'[2]1_pielikums'!B39)</f>
        <v/>
      </c>
      <c r="C24" s="545" t="str">
        <f>IF(B24="","",VLOOKUP(B24,'6.8_Pakalpojumu_saraksts'!A:B,2,0))</f>
        <v/>
      </c>
      <c r="D24" s="419" t="str">
        <f>IF(C24="","",VLOOKUP(C24,'6.8_Pakalpojumu_saraksts'!B:D,3,0))</f>
        <v/>
      </c>
      <c r="E24" s="546" t="str">
        <f>IF('[2]1_pielikums'!E39="","",'[2]1_pielikums'!E39)</f>
        <v/>
      </c>
      <c r="F24" s="547">
        <f t="shared" si="1"/>
        <v>0</v>
      </c>
      <c r="G24" s="452" t="str">
        <f>IF('[2]1_pielikums'!G39="","",('[2]1_pielikums'!G39+'6.4_Atbalsta_plāns'!W26))</f>
        <v/>
      </c>
      <c r="H24" s="452" t="str">
        <f>IF('[2]1_pielikums'!H39="","",('[2]1_pielikums'!H39+'6.4_Atbalsta_plāns'!X26))</f>
        <v/>
      </c>
      <c r="I24" s="452" t="str">
        <f>IF('[2]1_pielikums'!I39="","",('[2]1_pielikums'!I39+'6.4_Atbalsta_plāns'!Y26))</f>
        <v/>
      </c>
      <c r="J24" s="452" t="str">
        <f>IF('[2]1_pielikums'!J39="","",('[2]1_pielikums'!J39+'6.4_Atbalsta_plāns'!Z26))</f>
        <v/>
      </c>
      <c r="K24" s="452" t="str">
        <f>IF('[2]1_pielikums'!K39="","",('[2]1_pielikums'!K39+'6.4_Atbalsta_plāns'!AA26))</f>
        <v/>
      </c>
      <c r="L24" s="452" t="str">
        <f>IF('[2]1_pielikums'!L39="","",('[2]1_pielikums'!L39+'6.4_Atbalsta_plāns'!AB26))</f>
        <v/>
      </c>
      <c r="M24" s="700">
        <f t="shared" si="2"/>
        <v>0</v>
      </c>
      <c r="N24" s="701"/>
      <c r="O24" s="512"/>
      <c r="P24" s="512"/>
      <c r="Q24" s="512"/>
      <c r="R24" s="512"/>
      <c r="S24" s="702"/>
      <c r="T24" s="703">
        <f t="shared" si="3"/>
        <v>0</v>
      </c>
      <c r="U24" s="704" t="str">
        <f>IF(G24="","",IF(G24+N24=0,"",(G24+N24)))</f>
        <v/>
      </c>
      <c r="V24" s="704" t="str">
        <f t="shared" si="5"/>
        <v/>
      </c>
      <c r="W24" s="704" t="str">
        <f t="shared" si="6"/>
        <v/>
      </c>
      <c r="X24" s="704" t="str">
        <f t="shared" si="7"/>
        <v/>
      </c>
      <c r="Y24" s="704" t="str">
        <f t="shared" si="8"/>
        <v/>
      </c>
      <c r="Z24" s="544" t="str">
        <f t="shared" si="9"/>
        <v/>
      </c>
      <c r="AA24" s="687" t="b">
        <f t="shared" si="10"/>
        <v>1</v>
      </c>
      <c r="AB24" s="681" t="b">
        <f t="shared" si="11"/>
        <v>1</v>
      </c>
    </row>
    <row r="25" spans="1:28" hidden="1" outlineLevel="1" x14ac:dyDescent="0.3">
      <c r="A25" s="892"/>
      <c r="B25" s="33" t="str">
        <f>IF('[2]1_pielikums'!B40="","",'[2]1_pielikums'!B40)</f>
        <v/>
      </c>
      <c r="C25" s="459" t="str">
        <f>IF(B25="","",VLOOKUP(B25,'6.8_Pakalpojumu_saraksts'!A:B,2,0))</f>
        <v/>
      </c>
      <c r="D25" s="419" t="str">
        <f>IF(C25="","",VLOOKUP(C25,'6.8_Pakalpojumu_saraksts'!B:D,3,0))</f>
        <v/>
      </c>
      <c r="E25" s="532" t="str">
        <f>IF('[2]1_pielikums'!E40="","",'[2]1_pielikums'!E40)</f>
        <v/>
      </c>
      <c r="F25" s="528">
        <f t="shared" si="1"/>
        <v>0</v>
      </c>
      <c r="G25" s="452" t="str">
        <f>IF('[2]1_pielikums'!G40="","",('[2]1_pielikums'!G40+'6.4_Atbalsta_plāns'!W27))</f>
        <v/>
      </c>
      <c r="H25" s="452" t="str">
        <f>IF('[2]1_pielikums'!H40="","",('[2]1_pielikums'!H40+'6.4_Atbalsta_plāns'!X27))</f>
        <v/>
      </c>
      <c r="I25" s="452" t="str">
        <f>IF('[2]1_pielikums'!I40="","",('[2]1_pielikums'!I40+'6.4_Atbalsta_plāns'!Y27))</f>
        <v/>
      </c>
      <c r="J25" s="452" t="str">
        <f>IF('[2]1_pielikums'!J40="","",('[2]1_pielikums'!J40+'6.4_Atbalsta_plāns'!Z27))</f>
        <v/>
      </c>
      <c r="K25" s="452" t="str">
        <f>IF('[2]1_pielikums'!K40="","",('[2]1_pielikums'!K40+'6.4_Atbalsta_plāns'!AA27))</f>
        <v/>
      </c>
      <c r="L25" s="452" t="str">
        <f>IF('[2]1_pielikums'!L40="","",('[2]1_pielikums'!L40+'6.4_Atbalsta_plāns'!AB27))</f>
        <v/>
      </c>
      <c r="M25" s="451">
        <f t="shared" si="2"/>
        <v>0</v>
      </c>
      <c r="N25" s="506"/>
      <c r="O25" s="507"/>
      <c r="P25" s="507"/>
      <c r="Q25" s="507"/>
      <c r="R25" s="507"/>
      <c r="S25" s="684"/>
      <c r="T25" s="694">
        <f t="shared" si="3"/>
        <v>0</v>
      </c>
      <c r="U25" s="444" t="str">
        <f t="shared" ref="U25:U28" si="12">IF(G25="","",IF(G25+N25=0,"",(G25+N25)))</f>
        <v/>
      </c>
      <c r="V25" s="444" t="str">
        <f t="shared" ref="V25:V33" si="13">IF(H25="","",IF(H25+O25=0,"",(H25+O25)))</f>
        <v/>
      </c>
      <c r="W25" s="444" t="str">
        <f t="shared" ref="W25:W33" si="14">IF(I25="","",IF(I25+P25=0,"",(I25+P25)))</f>
        <v/>
      </c>
      <c r="X25" s="444" t="str">
        <f t="shared" ref="X25:X33" si="15">IF(J25="","",IF(J25+Q25=0,"",(J25+Q25)))</f>
        <v/>
      </c>
      <c r="Y25" s="444" t="str">
        <f t="shared" ref="Y25:Y33" si="16">IF(K25="","",IF(K25+R25=0,"",(K25+R25)))</f>
        <v/>
      </c>
      <c r="Z25" s="445" t="str">
        <f t="shared" ref="Z25:Z33" si="17">IF(L25="","",IF(L25+S25=0,"",(L25+S25)))</f>
        <v/>
      </c>
      <c r="AA25" s="687" t="b">
        <f t="shared" si="10"/>
        <v>1</v>
      </c>
      <c r="AB25" s="681" t="b">
        <f t="shared" si="11"/>
        <v>1</v>
      </c>
    </row>
    <row r="26" spans="1:28" hidden="1" outlineLevel="1" x14ac:dyDescent="0.3">
      <c r="A26" s="892"/>
      <c r="B26" s="33" t="str">
        <f>IF('[2]1_pielikums'!B41="","",'[2]1_pielikums'!B41)</f>
        <v/>
      </c>
      <c r="C26" s="459" t="str">
        <f>IF(B26="","",VLOOKUP(B26,'6.8_Pakalpojumu_saraksts'!A:B,2,0))</f>
        <v/>
      </c>
      <c r="D26" s="419" t="str">
        <f>IF(C26="","",VLOOKUP(C26,'6.8_Pakalpojumu_saraksts'!B:D,3,0))</f>
        <v/>
      </c>
      <c r="E26" s="532" t="str">
        <f>IF('[2]1_pielikums'!E41="","",'[2]1_pielikums'!E41)</f>
        <v/>
      </c>
      <c r="F26" s="528">
        <f t="shared" si="1"/>
        <v>0</v>
      </c>
      <c r="G26" s="452" t="str">
        <f>IF('[2]1_pielikums'!G41="","",('[2]1_pielikums'!G41+'6.4_Atbalsta_plāns'!W28))</f>
        <v/>
      </c>
      <c r="H26" s="452" t="str">
        <f>IF('[2]1_pielikums'!H41="","",('[2]1_pielikums'!H41+'6.4_Atbalsta_plāns'!X28))</f>
        <v/>
      </c>
      <c r="I26" s="452" t="str">
        <f>IF('[2]1_pielikums'!I41="","",('[2]1_pielikums'!I41+'6.4_Atbalsta_plāns'!Y28))</f>
        <v/>
      </c>
      <c r="J26" s="452" t="str">
        <f>IF('[2]1_pielikums'!J41="","",('[2]1_pielikums'!J41+'6.4_Atbalsta_plāns'!Z28))</f>
        <v/>
      </c>
      <c r="K26" s="452" t="str">
        <f>IF('[2]1_pielikums'!K41="","",('[2]1_pielikums'!K41+'6.4_Atbalsta_plāns'!AA28))</f>
        <v/>
      </c>
      <c r="L26" s="452" t="str">
        <f>IF('[2]1_pielikums'!L41="","",('[2]1_pielikums'!L41+'6.4_Atbalsta_plāns'!AB28))</f>
        <v/>
      </c>
      <c r="M26" s="451">
        <f t="shared" si="2"/>
        <v>0</v>
      </c>
      <c r="N26" s="506"/>
      <c r="O26" s="507"/>
      <c r="P26" s="507"/>
      <c r="Q26" s="507"/>
      <c r="R26" s="507"/>
      <c r="S26" s="684"/>
      <c r="T26" s="694">
        <f t="shared" si="3"/>
        <v>0</v>
      </c>
      <c r="U26" s="444" t="str">
        <f t="shared" si="12"/>
        <v/>
      </c>
      <c r="V26" s="444" t="str">
        <f t="shared" si="13"/>
        <v/>
      </c>
      <c r="W26" s="444" t="str">
        <f t="shared" si="14"/>
        <v/>
      </c>
      <c r="X26" s="444" t="str">
        <f t="shared" si="15"/>
        <v/>
      </c>
      <c r="Y26" s="444" t="str">
        <f t="shared" si="16"/>
        <v/>
      </c>
      <c r="Z26" s="445" t="str">
        <f t="shared" si="17"/>
        <v/>
      </c>
      <c r="AA26" s="687" t="b">
        <f t="shared" si="10"/>
        <v>1</v>
      </c>
      <c r="AB26" s="681" t="b">
        <f t="shared" si="11"/>
        <v>1</v>
      </c>
    </row>
    <row r="27" spans="1:28" hidden="1" outlineLevel="1" x14ac:dyDescent="0.3">
      <c r="A27" s="892"/>
      <c r="B27" s="33" t="str">
        <f>IF('[2]1_pielikums'!B42="","",'[2]1_pielikums'!B42)</f>
        <v/>
      </c>
      <c r="C27" s="459" t="str">
        <f>IF(B27="","",VLOOKUP(B27,'6.8_Pakalpojumu_saraksts'!A:B,2,0))</f>
        <v/>
      </c>
      <c r="D27" s="419" t="str">
        <f>IF(C27="","",VLOOKUP(C27,'6.8_Pakalpojumu_saraksts'!B:D,3,0))</f>
        <v/>
      </c>
      <c r="E27" s="532" t="str">
        <f>IF('[2]1_pielikums'!E42="","",'[2]1_pielikums'!E42)</f>
        <v/>
      </c>
      <c r="F27" s="528">
        <f t="shared" si="1"/>
        <v>0</v>
      </c>
      <c r="G27" s="452" t="str">
        <f>IF('[2]1_pielikums'!G42="","",('[2]1_pielikums'!G42+'6.4_Atbalsta_plāns'!W29))</f>
        <v/>
      </c>
      <c r="H27" s="452" t="str">
        <f>IF('[2]1_pielikums'!H42="","",('[2]1_pielikums'!H42+'6.4_Atbalsta_plāns'!X29))</f>
        <v/>
      </c>
      <c r="I27" s="452" t="str">
        <f>IF('[2]1_pielikums'!I42="","",('[2]1_pielikums'!I42+'6.4_Atbalsta_plāns'!Y29))</f>
        <v/>
      </c>
      <c r="J27" s="452" t="str">
        <f>IF('[2]1_pielikums'!J42="","",('[2]1_pielikums'!J42+'6.4_Atbalsta_plāns'!Z29))</f>
        <v/>
      </c>
      <c r="K27" s="452" t="str">
        <f>IF('[2]1_pielikums'!K42="","",('[2]1_pielikums'!K42+'6.4_Atbalsta_plāns'!AA29))</f>
        <v/>
      </c>
      <c r="L27" s="452" t="str">
        <f>IF('[2]1_pielikums'!L42="","",('[2]1_pielikums'!L42+'6.4_Atbalsta_plāns'!AB29))</f>
        <v/>
      </c>
      <c r="M27" s="451">
        <f t="shared" si="2"/>
        <v>0</v>
      </c>
      <c r="N27" s="506"/>
      <c r="O27" s="507"/>
      <c r="P27" s="507"/>
      <c r="Q27" s="507"/>
      <c r="R27" s="507"/>
      <c r="S27" s="684"/>
      <c r="T27" s="694">
        <f t="shared" si="3"/>
        <v>0</v>
      </c>
      <c r="U27" s="444" t="str">
        <f t="shared" si="12"/>
        <v/>
      </c>
      <c r="V27" s="444" t="str">
        <f t="shared" si="13"/>
        <v/>
      </c>
      <c r="W27" s="444" t="str">
        <f t="shared" si="14"/>
        <v/>
      </c>
      <c r="X27" s="444" t="str">
        <f t="shared" si="15"/>
        <v/>
      </c>
      <c r="Y27" s="444" t="str">
        <f t="shared" si="16"/>
        <v/>
      </c>
      <c r="Z27" s="445" t="str">
        <f t="shared" si="17"/>
        <v/>
      </c>
      <c r="AA27" s="687" t="b">
        <f t="shared" si="10"/>
        <v>1</v>
      </c>
      <c r="AB27" s="681" t="b">
        <f t="shared" si="11"/>
        <v>1</v>
      </c>
    </row>
    <row r="28" spans="1:28" ht="15" hidden="1" outlineLevel="1" thickBot="1" x14ac:dyDescent="0.35">
      <c r="A28" s="892"/>
      <c r="B28" s="698" t="str">
        <f>IF('[2]1_pielikums'!B43="","",'[2]1_pielikums'!B43)</f>
        <v/>
      </c>
      <c r="C28" s="706" t="str">
        <f>IF(B28="","",VLOOKUP(B28,'6.8_Pakalpojumu_saraksts'!A:B,2,0))</f>
        <v/>
      </c>
      <c r="D28" s="55" t="str">
        <f>IF(C28="","",VLOOKUP(C28,'6.8_Pakalpojumu_saraksts'!B:D,3,0))</f>
        <v/>
      </c>
      <c r="E28" s="707" t="str">
        <f>IF('[2]1_pielikums'!E43="","",'[2]1_pielikums'!E43)</f>
        <v/>
      </c>
      <c r="F28" s="708">
        <f t="shared" si="1"/>
        <v>0</v>
      </c>
      <c r="G28" s="709" t="str">
        <f>IF('[2]1_pielikums'!G43="","",('[2]1_pielikums'!G43+'6.4_Atbalsta_plāns'!W30))</f>
        <v/>
      </c>
      <c r="H28" s="709" t="str">
        <f>IF('[2]1_pielikums'!H43="","",('[2]1_pielikums'!H43+'6.4_Atbalsta_plāns'!X30))</f>
        <v/>
      </c>
      <c r="I28" s="709" t="str">
        <f>IF('[2]1_pielikums'!I43="","",('[2]1_pielikums'!I43+'6.4_Atbalsta_plāns'!Y30))</f>
        <v/>
      </c>
      <c r="J28" s="709" t="str">
        <f>IF('[2]1_pielikums'!J43="","",('[2]1_pielikums'!J43+'6.4_Atbalsta_plāns'!Z30))</f>
        <v/>
      </c>
      <c r="K28" s="709" t="str">
        <f>IF('[2]1_pielikums'!K43="","",('[2]1_pielikums'!K43+'6.4_Atbalsta_plāns'!AA30))</f>
        <v/>
      </c>
      <c r="L28" s="709" t="str">
        <f>IF('[2]1_pielikums'!L43="","",('[2]1_pielikums'!L43+'6.4_Atbalsta_plāns'!AB30))</f>
        <v/>
      </c>
      <c r="M28" s="710">
        <f t="shared" si="2"/>
        <v>0</v>
      </c>
      <c r="N28" s="711"/>
      <c r="O28" s="712"/>
      <c r="P28" s="712"/>
      <c r="Q28" s="712"/>
      <c r="R28" s="712"/>
      <c r="S28" s="713"/>
      <c r="T28" s="714">
        <f t="shared" si="3"/>
        <v>0</v>
      </c>
      <c r="U28" s="715" t="str">
        <f t="shared" si="12"/>
        <v/>
      </c>
      <c r="V28" s="715" t="str">
        <f t="shared" si="13"/>
        <v/>
      </c>
      <c r="W28" s="715" t="str">
        <f t="shared" si="14"/>
        <v/>
      </c>
      <c r="X28" s="715" t="str">
        <f t="shared" si="15"/>
        <v/>
      </c>
      <c r="Y28" s="715" t="str">
        <f t="shared" si="16"/>
        <v/>
      </c>
      <c r="Z28" s="716" t="str">
        <f t="shared" si="17"/>
        <v/>
      </c>
      <c r="AA28" s="687" t="b">
        <f t="shared" si="10"/>
        <v>1</v>
      </c>
      <c r="AB28" s="681" t="b">
        <f t="shared" si="11"/>
        <v>1</v>
      </c>
    </row>
    <row r="29" spans="1:28" hidden="1" outlineLevel="1" x14ac:dyDescent="0.3">
      <c r="A29" s="894" t="s">
        <v>319</v>
      </c>
      <c r="B29" s="437" t="str">
        <f>IF('[2]1_pielikums'!B44="","",'[2]1_pielikums'!B44)</f>
        <v/>
      </c>
      <c r="C29" s="458" t="str">
        <f>IF(B29="","",VLOOKUP(B29,'6.8_Pakalpojumu_saraksts'!A:B,2,0))</f>
        <v/>
      </c>
      <c r="D29" s="424" t="str">
        <f>IF(C29="","",VLOOKUP(C29,'6.8_Pakalpojumu_saraksts'!B:D,3,0))</f>
        <v/>
      </c>
      <c r="E29" s="531" t="str">
        <f>IF('[2]1_pielikums'!E44="","",'[2]1_pielikums'!E44)</f>
        <v/>
      </c>
      <c r="F29" s="527">
        <f t="shared" si="1"/>
        <v>0</v>
      </c>
      <c r="G29" s="450" t="str">
        <f>IF('[2]1_pielikums'!G44="","",('[2]1_pielikums'!G44+'6.4_Atbalsta_plāns'!W31))</f>
        <v/>
      </c>
      <c r="H29" s="450" t="str">
        <f>IF('[2]1_pielikums'!H44="","",('[2]1_pielikums'!H44+'6.4_Atbalsta_plāns'!X31))</f>
        <v/>
      </c>
      <c r="I29" s="450" t="str">
        <f>IF('[2]1_pielikums'!I44="","",('[2]1_pielikums'!I44+'6.4_Atbalsta_plāns'!Y31))</f>
        <v/>
      </c>
      <c r="J29" s="450" t="str">
        <f>IF('[2]1_pielikums'!J44="","",('[2]1_pielikums'!J44+'6.4_Atbalsta_plāns'!Z31))</f>
        <v/>
      </c>
      <c r="K29" s="450" t="str">
        <f>IF('[2]1_pielikums'!K44="","",('[2]1_pielikums'!K44+'6.4_Atbalsta_plāns'!AA31))</f>
        <v/>
      </c>
      <c r="L29" s="450" t="str">
        <f>IF('[2]1_pielikums'!L44="","",('[2]1_pielikums'!L44+'6.4_Atbalsta_plāns'!AB31))</f>
        <v/>
      </c>
      <c r="M29" s="449">
        <f t="shared" si="2"/>
        <v>0</v>
      </c>
      <c r="N29" s="503"/>
      <c r="O29" s="504"/>
      <c r="P29" s="504"/>
      <c r="Q29" s="504"/>
      <c r="R29" s="504"/>
      <c r="S29" s="683"/>
      <c r="T29" s="705">
        <f t="shared" si="3"/>
        <v>0</v>
      </c>
      <c r="U29" s="441" t="str">
        <f>IF(G29="","",IF(G29+N29=0,"",(G29+N29)))</f>
        <v/>
      </c>
      <c r="V29" s="441" t="str">
        <f t="shared" si="13"/>
        <v/>
      </c>
      <c r="W29" s="441" t="str">
        <f t="shared" si="14"/>
        <v/>
      </c>
      <c r="X29" s="441" t="str">
        <f t="shared" si="15"/>
        <v/>
      </c>
      <c r="Y29" s="441" t="str">
        <f t="shared" si="16"/>
        <v/>
      </c>
      <c r="Z29" s="442" t="str">
        <f t="shared" si="17"/>
        <v/>
      </c>
      <c r="AA29" s="687" t="b">
        <f t="shared" si="10"/>
        <v>1</v>
      </c>
      <c r="AB29" s="681" t="b">
        <f t="shared" si="11"/>
        <v>1</v>
      </c>
    </row>
    <row r="30" spans="1:28" hidden="1" outlineLevel="1" x14ac:dyDescent="0.3">
      <c r="A30" s="892"/>
      <c r="B30" s="33" t="str">
        <f>IF('[2]1_pielikums'!B45="","",'[2]1_pielikums'!B45)</f>
        <v/>
      </c>
      <c r="C30" s="459" t="str">
        <f>IF(B30="","",VLOOKUP(B30,'6.8_Pakalpojumu_saraksts'!A:B,2,0))</f>
        <v/>
      </c>
      <c r="D30" s="419" t="str">
        <f>IF(C30="","",VLOOKUP(C30,'6.8_Pakalpojumu_saraksts'!B:D,3,0))</f>
        <v/>
      </c>
      <c r="E30" s="532" t="str">
        <f>IF('[2]1_pielikums'!E45="","",'[2]1_pielikums'!E45)</f>
        <v/>
      </c>
      <c r="F30" s="528">
        <f t="shared" si="1"/>
        <v>0</v>
      </c>
      <c r="G30" s="452" t="str">
        <f>IF('[2]1_pielikums'!G45="","",('[2]1_pielikums'!G45+'6.4_Atbalsta_plāns'!W32))</f>
        <v/>
      </c>
      <c r="H30" s="452" t="str">
        <f>IF('[2]1_pielikums'!H45="","",('[2]1_pielikums'!H45+'6.4_Atbalsta_plāns'!X32))</f>
        <v/>
      </c>
      <c r="I30" s="452" t="str">
        <f>IF('[2]1_pielikums'!I45="","",('[2]1_pielikums'!I45+'6.4_Atbalsta_plāns'!Y32))</f>
        <v/>
      </c>
      <c r="J30" s="452" t="str">
        <f>IF('[2]1_pielikums'!J45="","",('[2]1_pielikums'!J45+'6.4_Atbalsta_plāns'!Z32))</f>
        <v/>
      </c>
      <c r="K30" s="452" t="str">
        <f>IF('[2]1_pielikums'!K45="","",('[2]1_pielikums'!K45+'6.4_Atbalsta_plāns'!AA32))</f>
        <v/>
      </c>
      <c r="L30" s="452" t="str">
        <f>IF('[2]1_pielikums'!L45="","",('[2]1_pielikums'!L45+'6.4_Atbalsta_plāns'!AB32))</f>
        <v/>
      </c>
      <c r="M30" s="451">
        <f t="shared" si="2"/>
        <v>0</v>
      </c>
      <c r="N30" s="506"/>
      <c r="O30" s="507"/>
      <c r="P30" s="507"/>
      <c r="Q30" s="507"/>
      <c r="R30" s="507"/>
      <c r="S30" s="684"/>
      <c r="T30" s="694">
        <f t="shared" si="3"/>
        <v>0</v>
      </c>
      <c r="U30" s="444" t="str">
        <f t="shared" ref="U30:U33" si="18">IF(G30="","",IF(G30+N30=0,"",(G30+N30)))</f>
        <v/>
      </c>
      <c r="V30" s="444" t="str">
        <f t="shared" si="13"/>
        <v/>
      </c>
      <c r="W30" s="444" t="str">
        <f t="shared" si="14"/>
        <v/>
      </c>
      <c r="X30" s="444" t="str">
        <f t="shared" si="15"/>
        <v/>
      </c>
      <c r="Y30" s="444" t="str">
        <f t="shared" si="16"/>
        <v/>
      </c>
      <c r="Z30" s="445" t="str">
        <f t="shared" si="17"/>
        <v/>
      </c>
      <c r="AA30" s="687" t="b">
        <f t="shared" si="10"/>
        <v>1</v>
      </c>
      <c r="AB30" s="681" t="b">
        <f t="shared" si="11"/>
        <v>1</v>
      </c>
    </row>
    <row r="31" spans="1:28" hidden="1" outlineLevel="1" x14ac:dyDescent="0.3">
      <c r="A31" s="892"/>
      <c r="B31" s="33" t="str">
        <f>IF('[2]1_pielikums'!B46="","",'[2]1_pielikums'!B46)</f>
        <v/>
      </c>
      <c r="C31" s="459" t="str">
        <f>IF(B31="","",VLOOKUP(B31,'6.8_Pakalpojumu_saraksts'!A:B,2,0))</f>
        <v/>
      </c>
      <c r="D31" s="419" t="str">
        <f>IF(C31="","",VLOOKUP(C31,'6.8_Pakalpojumu_saraksts'!B:D,3,0))</f>
        <v/>
      </c>
      <c r="E31" s="532" t="str">
        <f>IF('[2]1_pielikums'!E46="","",'[2]1_pielikums'!E46)</f>
        <v/>
      </c>
      <c r="F31" s="528">
        <f t="shared" si="1"/>
        <v>0</v>
      </c>
      <c r="G31" s="452" t="str">
        <f>IF('[2]1_pielikums'!G46="","",('[2]1_pielikums'!G46+'6.4_Atbalsta_plāns'!W33))</f>
        <v/>
      </c>
      <c r="H31" s="452" t="str">
        <f>IF('[2]1_pielikums'!H46="","",('[2]1_pielikums'!H46+'6.4_Atbalsta_plāns'!X33))</f>
        <v/>
      </c>
      <c r="I31" s="452" t="str">
        <f>IF('[2]1_pielikums'!I46="","",('[2]1_pielikums'!I46+'6.4_Atbalsta_plāns'!Y33))</f>
        <v/>
      </c>
      <c r="J31" s="452" t="str">
        <f>IF('[2]1_pielikums'!J46="","",('[2]1_pielikums'!J46+'6.4_Atbalsta_plāns'!Z33))</f>
        <v/>
      </c>
      <c r="K31" s="452" t="str">
        <f>IF('[2]1_pielikums'!K46="","",('[2]1_pielikums'!K46+'6.4_Atbalsta_plāns'!AA33))</f>
        <v/>
      </c>
      <c r="L31" s="452" t="str">
        <f>IF('[2]1_pielikums'!L46="","",('[2]1_pielikums'!L46+'6.4_Atbalsta_plāns'!AB33))</f>
        <v/>
      </c>
      <c r="M31" s="451">
        <f t="shared" si="2"/>
        <v>0</v>
      </c>
      <c r="N31" s="506"/>
      <c r="O31" s="507"/>
      <c r="P31" s="507"/>
      <c r="Q31" s="507"/>
      <c r="R31" s="507"/>
      <c r="S31" s="684"/>
      <c r="T31" s="694">
        <f t="shared" si="3"/>
        <v>0</v>
      </c>
      <c r="U31" s="444" t="str">
        <f t="shared" si="18"/>
        <v/>
      </c>
      <c r="V31" s="444" t="str">
        <f t="shared" si="13"/>
        <v/>
      </c>
      <c r="W31" s="444" t="str">
        <f t="shared" si="14"/>
        <v/>
      </c>
      <c r="X31" s="444" t="str">
        <f t="shared" si="15"/>
        <v/>
      </c>
      <c r="Y31" s="444" t="str">
        <f t="shared" si="16"/>
        <v/>
      </c>
      <c r="Z31" s="445" t="str">
        <f t="shared" si="17"/>
        <v/>
      </c>
      <c r="AA31" s="687" t="b">
        <f t="shared" si="10"/>
        <v>1</v>
      </c>
      <c r="AB31" s="681" t="b">
        <f t="shared" si="11"/>
        <v>1</v>
      </c>
    </row>
    <row r="32" spans="1:28" hidden="1" outlineLevel="1" x14ac:dyDescent="0.3">
      <c r="A32" s="892"/>
      <c r="B32" s="33" t="str">
        <f>IF('[2]1_pielikums'!B47="","",'[2]1_pielikums'!B47)</f>
        <v/>
      </c>
      <c r="C32" s="459" t="str">
        <f>IF(B32="","",VLOOKUP(B32,'6.8_Pakalpojumu_saraksts'!A:B,2,0))</f>
        <v/>
      </c>
      <c r="D32" s="419" t="str">
        <f>IF(C32="","",VLOOKUP(C32,'6.8_Pakalpojumu_saraksts'!B:D,3,0))</f>
        <v/>
      </c>
      <c r="E32" s="532" t="str">
        <f>IF('[2]1_pielikums'!E47="","",'[2]1_pielikums'!E47)</f>
        <v/>
      </c>
      <c r="F32" s="528">
        <f t="shared" si="1"/>
        <v>0</v>
      </c>
      <c r="G32" s="452" t="str">
        <f>IF('[2]1_pielikums'!G47="","",('[2]1_pielikums'!G47+'6.4_Atbalsta_plāns'!W34))</f>
        <v/>
      </c>
      <c r="H32" s="452" t="str">
        <f>IF('[2]1_pielikums'!H47="","",('[2]1_pielikums'!H47+'6.4_Atbalsta_plāns'!X34))</f>
        <v/>
      </c>
      <c r="I32" s="452" t="str">
        <f>IF('[2]1_pielikums'!I47="","",('[2]1_pielikums'!I47+'6.4_Atbalsta_plāns'!Y34))</f>
        <v/>
      </c>
      <c r="J32" s="452" t="str">
        <f>IF('[2]1_pielikums'!J47="","",('[2]1_pielikums'!J47+'6.4_Atbalsta_plāns'!Z34))</f>
        <v/>
      </c>
      <c r="K32" s="452" t="str">
        <f>IF('[2]1_pielikums'!K47="","",('[2]1_pielikums'!K47+'6.4_Atbalsta_plāns'!AA34))</f>
        <v/>
      </c>
      <c r="L32" s="452" t="str">
        <f>IF('[2]1_pielikums'!L47="","",('[2]1_pielikums'!L47+'6.4_Atbalsta_plāns'!AB34))</f>
        <v/>
      </c>
      <c r="M32" s="451">
        <f t="shared" si="2"/>
        <v>0</v>
      </c>
      <c r="N32" s="506"/>
      <c r="O32" s="507"/>
      <c r="P32" s="507"/>
      <c r="Q32" s="507"/>
      <c r="R32" s="507"/>
      <c r="S32" s="684"/>
      <c r="T32" s="694">
        <f t="shared" si="3"/>
        <v>0</v>
      </c>
      <c r="U32" s="444" t="str">
        <f t="shared" si="18"/>
        <v/>
      </c>
      <c r="V32" s="444" t="str">
        <f t="shared" si="13"/>
        <v/>
      </c>
      <c r="W32" s="444" t="str">
        <f t="shared" si="14"/>
        <v/>
      </c>
      <c r="X32" s="444" t="str">
        <f t="shared" si="15"/>
        <v/>
      </c>
      <c r="Y32" s="444" t="str">
        <f t="shared" si="16"/>
        <v/>
      </c>
      <c r="Z32" s="445" t="str">
        <f t="shared" si="17"/>
        <v/>
      </c>
      <c r="AA32" s="687" t="b">
        <f t="shared" si="10"/>
        <v>1</v>
      </c>
      <c r="AB32" s="681" t="b">
        <f t="shared" si="11"/>
        <v>1</v>
      </c>
    </row>
    <row r="33" spans="1:28" ht="15" hidden="1" outlineLevel="1" thickBot="1" x14ac:dyDescent="0.35">
      <c r="A33" s="893"/>
      <c r="B33" s="439" t="str">
        <f>IF('[2]1_pielikums'!B48="","",'[2]1_pielikums'!B48)</f>
        <v/>
      </c>
      <c r="C33" s="460" t="str">
        <f>IF(B33="","",VLOOKUP(B33,'6.8_Pakalpojumu_saraksts'!A:B,2,0))</f>
        <v/>
      </c>
      <c r="D33" s="422" t="str">
        <f>IF(C33="","",VLOOKUP(C33,'6.8_Pakalpojumu_saraksts'!B:D,3,0))</f>
        <v/>
      </c>
      <c r="E33" s="533" t="str">
        <f>IF('[2]1_pielikums'!E48="","",'[2]1_pielikums'!E48)</f>
        <v/>
      </c>
      <c r="F33" s="529">
        <f t="shared" si="1"/>
        <v>0</v>
      </c>
      <c r="G33" s="454" t="str">
        <f>IF('[2]1_pielikums'!G48="","",('[2]1_pielikums'!G48+'6.4_Atbalsta_plāns'!W35))</f>
        <v/>
      </c>
      <c r="H33" s="454" t="str">
        <f>IF('[2]1_pielikums'!H48="","",('[2]1_pielikums'!H48+'6.4_Atbalsta_plāns'!X35))</f>
        <v/>
      </c>
      <c r="I33" s="454" t="str">
        <f>IF('[2]1_pielikums'!I48="","",('[2]1_pielikums'!I48+'6.4_Atbalsta_plāns'!Y35))</f>
        <v/>
      </c>
      <c r="J33" s="454" t="str">
        <f>IF('[2]1_pielikums'!J48="","",('[2]1_pielikums'!J48+'6.4_Atbalsta_plāns'!Z35))</f>
        <v/>
      </c>
      <c r="K33" s="454" t="str">
        <f>IF('[2]1_pielikums'!K48="","",('[2]1_pielikums'!K48+'6.4_Atbalsta_plāns'!AA35))</f>
        <v/>
      </c>
      <c r="L33" s="454" t="str">
        <f>IF('[2]1_pielikums'!L48="","",('[2]1_pielikums'!L48+'6.4_Atbalsta_plāns'!AB35))</f>
        <v/>
      </c>
      <c r="M33" s="453">
        <f t="shared" si="2"/>
        <v>0</v>
      </c>
      <c r="N33" s="509"/>
      <c r="O33" s="510"/>
      <c r="P33" s="510"/>
      <c r="Q33" s="510"/>
      <c r="R33" s="510"/>
      <c r="S33" s="685"/>
      <c r="T33" s="695">
        <f t="shared" si="3"/>
        <v>0</v>
      </c>
      <c r="U33" s="447" t="str">
        <f t="shared" si="18"/>
        <v/>
      </c>
      <c r="V33" s="447" t="str">
        <f t="shared" si="13"/>
        <v/>
      </c>
      <c r="W33" s="447" t="str">
        <f t="shared" si="14"/>
        <v/>
      </c>
      <c r="X33" s="447" t="str">
        <f t="shared" si="15"/>
        <v/>
      </c>
      <c r="Y33" s="447" t="str">
        <f t="shared" si="16"/>
        <v/>
      </c>
      <c r="Z33" s="448" t="str">
        <f t="shared" si="17"/>
        <v/>
      </c>
      <c r="AA33" s="687" t="b">
        <f t="shared" si="10"/>
        <v>1</v>
      </c>
      <c r="AB33" s="681" t="b">
        <f t="shared" si="11"/>
        <v>1</v>
      </c>
    </row>
    <row r="34" spans="1:28" hidden="1" outlineLevel="1" x14ac:dyDescent="0.3">
      <c r="A34" s="31"/>
      <c r="B34" s="31"/>
      <c r="C34" s="31"/>
      <c r="D34" s="31"/>
      <c r="E34" s="31"/>
      <c r="F34" s="31"/>
      <c r="G34" s="55"/>
      <c r="H34" s="55"/>
      <c r="I34" s="55"/>
      <c r="J34" s="55"/>
      <c r="K34" s="55"/>
      <c r="L34" s="55"/>
    </row>
    <row r="35" spans="1:28" hidden="1" outlineLevel="1" x14ac:dyDescent="0.3">
      <c r="A35" s="31"/>
      <c r="B35" s="31"/>
      <c r="C35" s="31"/>
      <c r="D35" s="31"/>
      <c r="E35" s="31"/>
      <c r="F35" s="31"/>
      <c r="G35" s="55"/>
      <c r="H35" s="55"/>
      <c r="I35" s="55"/>
      <c r="J35" s="55"/>
      <c r="K35" s="55"/>
      <c r="L35" s="55"/>
    </row>
    <row r="36" spans="1:28" ht="18" hidden="1" outlineLevel="1" x14ac:dyDescent="0.35">
      <c r="A36" s="917" t="s">
        <v>388</v>
      </c>
      <c r="B36" s="917"/>
      <c r="C36" s="921" t="s">
        <v>484</v>
      </c>
      <c r="D36" s="921"/>
      <c r="E36" s="920"/>
      <c r="F36" s="920"/>
      <c r="G36" s="920"/>
      <c r="H36" s="920"/>
      <c r="I36" s="920"/>
      <c r="J36" s="717"/>
      <c r="K36" s="717"/>
      <c r="L36" s="717"/>
      <c r="M36" s="718"/>
      <c r="N36" s="901"/>
      <c r="O36" s="901"/>
      <c r="P36" s="901"/>
      <c r="Q36" s="901"/>
      <c r="R36" s="901"/>
      <c r="S36" s="902"/>
      <c r="T36" s="902"/>
      <c r="U36" s="902"/>
      <c r="V36" s="902"/>
      <c r="W36" s="903"/>
      <c r="X36" s="903"/>
      <c r="Y36" s="903"/>
      <c r="Z36" s="903"/>
      <c r="AA36" s="903"/>
    </row>
    <row r="37" spans="1:28" ht="18" hidden="1" outlineLevel="1" x14ac:dyDescent="0.35">
      <c r="A37" s="210"/>
      <c r="B37" s="210"/>
      <c r="C37" s="210"/>
      <c r="D37" s="210"/>
      <c r="E37" s="719"/>
      <c r="F37" s="719" t="s">
        <v>14</v>
      </c>
      <c r="G37" s="719"/>
      <c r="H37" s="720"/>
      <c r="I37" s="720"/>
      <c r="J37" s="720"/>
      <c r="K37" s="720"/>
      <c r="L37" s="720"/>
      <c r="M37" s="718"/>
      <c r="N37" s="718"/>
      <c r="O37" s="718"/>
      <c r="P37" s="718"/>
      <c r="Q37" s="718"/>
      <c r="R37" s="718"/>
      <c r="S37" s="718"/>
      <c r="T37" s="718"/>
      <c r="U37" s="718"/>
      <c r="V37" s="718"/>
      <c r="W37" s="210"/>
      <c r="X37" s="719"/>
      <c r="Y37" s="719"/>
      <c r="Z37" s="210"/>
      <c r="AA37" s="720"/>
    </row>
    <row r="38" spans="1:28" ht="18" hidden="1" outlineLevel="1" x14ac:dyDescent="0.35">
      <c r="A38" s="210"/>
      <c r="B38" s="210"/>
      <c r="C38" s="210"/>
      <c r="D38" s="210"/>
      <c r="E38" s="719"/>
      <c r="F38" s="719"/>
      <c r="G38" s="210"/>
      <c r="H38" s="720"/>
      <c r="I38" s="720"/>
      <c r="J38" s="720"/>
      <c r="K38" s="720"/>
      <c r="L38" s="720"/>
      <c r="M38" s="718"/>
      <c r="N38" s="718"/>
      <c r="O38" s="718"/>
      <c r="P38" s="718"/>
      <c r="Q38" s="718"/>
      <c r="R38" s="718"/>
      <c r="S38" s="718"/>
      <c r="T38" s="718"/>
      <c r="U38" s="718"/>
      <c r="V38" s="718"/>
      <c r="W38" s="718"/>
      <c r="X38" s="718"/>
      <c r="Y38" s="718"/>
      <c r="Z38" s="718"/>
      <c r="AA38" s="718"/>
    </row>
    <row r="39" spans="1:28" ht="18" hidden="1" outlineLevel="1" x14ac:dyDescent="0.35">
      <c r="A39" s="210"/>
      <c r="B39" s="210"/>
      <c r="C39" s="210"/>
      <c r="D39" s="210"/>
      <c r="E39" s="719"/>
      <c r="F39" s="719"/>
      <c r="G39" s="210"/>
      <c r="H39" s="720"/>
      <c r="I39" s="720"/>
      <c r="J39" s="720"/>
      <c r="K39" s="720"/>
      <c r="L39" s="720"/>
      <c r="M39" s="718"/>
      <c r="N39" s="718"/>
      <c r="O39" s="718"/>
      <c r="P39" s="718"/>
      <c r="Q39" s="718"/>
      <c r="R39" s="718"/>
      <c r="S39" s="718"/>
      <c r="T39" s="718"/>
      <c r="U39" s="718"/>
      <c r="V39" s="718"/>
      <c r="W39" s="718"/>
      <c r="X39" s="718"/>
      <c r="Y39" s="718"/>
      <c r="Z39" s="718"/>
      <c r="AA39" s="718"/>
    </row>
    <row r="40" spans="1:28" ht="18" hidden="1" outlineLevel="1" x14ac:dyDescent="0.35">
      <c r="A40" s="918" t="s">
        <v>389</v>
      </c>
      <c r="B40" s="918"/>
      <c r="C40" s="921" t="s">
        <v>484</v>
      </c>
      <c r="D40" s="921"/>
      <c r="E40" s="721"/>
      <c r="F40" s="721"/>
      <c r="G40" s="721"/>
      <c r="H40" s="721"/>
      <c r="I40" s="721"/>
      <c r="J40" s="210"/>
      <c r="K40" s="717"/>
      <c r="L40" s="722" t="str">
        <f>IF('6.2_Eksperti'!B7="","",'6.2_Eksperti'!B7)</f>
        <v/>
      </c>
      <c r="M40" s="718"/>
      <c r="N40" s="718"/>
      <c r="O40" s="718"/>
      <c r="P40" s="718"/>
      <c r="Q40" s="718"/>
      <c r="R40" s="718"/>
      <c r="S40" s="718"/>
      <c r="T40" s="718"/>
      <c r="U40" s="718"/>
      <c r="V40" s="718"/>
      <c r="W40" s="718"/>
      <c r="X40" s="718"/>
      <c r="Y40" s="718"/>
      <c r="Z40" s="718"/>
      <c r="AA40" s="718"/>
    </row>
    <row r="41" spans="1:28" ht="18" hidden="1" outlineLevel="1" x14ac:dyDescent="0.35">
      <c r="A41" s="718"/>
      <c r="B41" s="718"/>
      <c r="C41" s="718"/>
      <c r="D41" s="210"/>
      <c r="E41" s="719"/>
      <c r="F41" s="719" t="s">
        <v>14</v>
      </c>
      <c r="G41" s="210"/>
      <c r="H41" s="720"/>
      <c r="I41" s="718"/>
      <c r="J41" s="718"/>
      <c r="K41" s="718"/>
      <c r="L41" s="718"/>
      <c r="M41" s="718"/>
      <c r="N41" s="718"/>
      <c r="O41" s="718"/>
      <c r="P41" s="718"/>
      <c r="Q41" s="718"/>
      <c r="R41" s="718"/>
      <c r="S41" s="718"/>
      <c r="T41" s="718"/>
      <c r="U41" s="718"/>
      <c r="V41" s="718"/>
      <c r="W41" s="718"/>
      <c r="X41" s="718"/>
      <c r="Y41" s="718"/>
      <c r="Z41" s="718"/>
      <c r="AA41" s="718"/>
    </row>
    <row r="42" spans="1:28" ht="18" collapsed="1" x14ac:dyDescent="0.35">
      <c r="A42" s="718"/>
      <c r="B42" s="718"/>
      <c r="C42" s="718"/>
      <c r="D42" s="718"/>
      <c r="E42" s="718"/>
      <c r="F42" s="718"/>
      <c r="G42" s="718"/>
      <c r="H42" s="718"/>
      <c r="I42" s="718"/>
      <c r="J42" s="718"/>
      <c r="K42" s="718"/>
      <c r="L42" s="718"/>
      <c r="M42" s="718"/>
      <c r="N42" s="718"/>
      <c r="O42" s="718"/>
      <c r="P42" s="718"/>
      <c r="Q42" s="718"/>
      <c r="R42" s="718"/>
      <c r="S42" s="718"/>
      <c r="T42" s="718"/>
      <c r="U42" s="718"/>
      <c r="V42" s="718"/>
      <c r="W42" s="718"/>
      <c r="X42" s="718"/>
      <c r="Y42" s="718"/>
      <c r="Z42" s="718"/>
      <c r="AA42" s="718"/>
    </row>
    <row r="43" spans="1:28" ht="15" hidden="1" outlineLevel="1" thickBot="1" x14ac:dyDescent="0.35">
      <c r="A43" s="889" t="s">
        <v>291</v>
      </c>
      <c r="B43" s="890"/>
      <c r="C43" s="890"/>
      <c r="D43" s="890"/>
      <c r="E43" s="891"/>
      <c r="F43" s="914" t="s">
        <v>486</v>
      </c>
      <c r="G43" s="915"/>
      <c r="H43" s="915"/>
      <c r="I43" s="916"/>
      <c r="J43" s="426" t="s">
        <v>391</v>
      </c>
      <c r="K43" s="427">
        <f>Y16</f>
        <v>11</v>
      </c>
      <c r="L43" s="427">
        <f>Z16</f>
        <v>2018</v>
      </c>
      <c r="M43" s="906" t="s">
        <v>487</v>
      </c>
      <c r="N43" s="907"/>
      <c r="O43" s="907"/>
      <c r="P43" s="908"/>
      <c r="Q43" s="426" t="s">
        <v>391</v>
      </c>
      <c r="R43" s="427">
        <f>IF(K43+1&gt;12,1,K43+1)</f>
        <v>12</v>
      </c>
      <c r="S43" s="428">
        <f>IF(R43&lt;=12,IF(K43&lt;R43,L43,L43+1),L43+1)</f>
        <v>2018</v>
      </c>
      <c r="T43" s="898" t="s">
        <v>486</v>
      </c>
      <c r="U43" s="899"/>
      <c r="V43" s="899"/>
      <c r="W43" s="900"/>
      <c r="X43" s="426" t="s">
        <v>391</v>
      </c>
      <c r="Y43" s="427">
        <f>R43</f>
        <v>12</v>
      </c>
      <c r="Z43" s="428">
        <f>S43</f>
        <v>2018</v>
      </c>
    </row>
    <row r="44" spans="1:28" ht="111" hidden="1" outlineLevel="1" thickBot="1" x14ac:dyDescent="0.35">
      <c r="A44" s="414" t="s">
        <v>105</v>
      </c>
      <c r="B44" s="414" t="s">
        <v>315</v>
      </c>
      <c r="C44" s="415" t="s">
        <v>307</v>
      </c>
      <c r="D44" s="415" t="s">
        <v>9</v>
      </c>
      <c r="E44" s="197" t="s">
        <v>317</v>
      </c>
      <c r="F44" s="220" t="s">
        <v>390</v>
      </c>
      <c r="G44" s="414" t="s">
        <v>90</v>
      </c>
      <c r="H44" s="416" t="s">
        <v>91</v>
      </c>
      <c r="I44" s="416" t="s">
        <v>92</v>
      </c>
      <c r="J44" s="416" t="s">
        <v>93</v>
      </c>
      <c r="K44" s="416" t="s">
        <v>94</v>
      </c>
      <c r="L44" s="467" t="s">
        <v>95</v>
      </c>
      <c r="M44" s="461" t="s">
        <v>390</v>
      </c>
      <c r="N44" s="414" t="s">
        <v>90</v>
      </c>
      <c r="O44" s="416" t="s">
        <v>91</v>
      </c>
      <c r="P44" s="416" t="s">
        <v>92</v>
      </c>
      <c r="Q44" s="416" t="s">
        <v>93</v>
      </c>
      <c r="R44" s="416" t="s">
        <v>94</v>
      </c>
      <c r="S44" s="417" t="s">
        <v>95</v>
      </c>
      <c r="T44" s="220" t="s">
        <v>390</v>
      </c>
      <c r="U44" s="414" t="s">
        <v>90</v>
      </c>
      <c r="V44" s="416" t="s">
        <v>91</v>
      </c>
      <c r="W44" s="416" t="s">
        <v>92</v>
      </c>
      <c r="X44" s="416" t="s">
        <v>93</v>
      </c>
      <c r="Y44" s="416" t="s">
        <v>94</v>
      </c>
      <c r="Z44" s="417" t="s">
        <v>95</v>
      </c>
    </row>
    <row r="45" spans="1:28" ht="15" hidden="1" outlineLevel="1" thickBot="1" x14ac:dyDescent="0.35">
      <c r="A45" s="197">
        <v>1</v>
      </c>
      <c r="B45" s="530">
        <v>2</v>
      </c>
      <c r="C45" s="197">
        <v>3</v>
      </c>
      <c r="D45" s="197">
        <v>4</v>
      </c>
      <c r="E45" s="197">
        <v>5</v>
      </c>
      <c r="F45" s="197">
        <v>6</v>
      </c>
      <c r="G45" s="515">
        <v>7</v>
      </c>
      <c r="H45" s="418">
        <v>8</v>
      </c>
      <c r="I45" s="418">
        <v>9</v>
      </c>
      <c r="J45" s="418">
        <v>10</v>
      </c>
      <c r="K45" s="418">
        <v>11</v>
      </c>
      <c r="L45" s="516">
        <v>12</v>
      </c>
      <c r="M45" s="197">
        <v>6</v>
      </c>
      <c r="N45" s="515">
        <v>7</v>
      </c>
      <c r="O45" s="418">
        <v>8</v>
      </c>
      <c r="P45" s="418">
        <v>9</v>
      </c>
      <c r="Q45" s="418">
        <v>10</v>
      </c>
      <c r="R45" s="418">
        <v>11</v>
      </c>
      <c r="S45" s="517">
        <v>12</v>
      </c>
      <c r="T45" s="197">
        <v>13</v>
      </c>
      <c r="U45" s="515">
        <v>14</v>
      </c>
      <c r="V45" s="418">
        <v>15</v>
      </c>
      <c r="W45" s="418">
        <v>16</v>
      </c>
      <c r="X45" s="418">
        <v>17</v>
      </c>
      <c r="Y45" s="418">
        <v>18</v>
      </c>
      <c r="Z45" s="517">
        <v>19</v>
      </c>
    </row>
    <row r="46" spans="1:28" hidden="1" outlineLevel="1" x14ac:dyDescent="0.3">
      <c r="A46" s="894" t="s">
        <v>107</v>
      </c>
      <c r="B46" s="461" t="str">
        <f t="shared" ref="B46:B60" si="19">B19</f>
        <v/>
      </c>
      <c r="C46" s="458" t="str">
        <f>IF(B46="","",VLOOKUP(B46,'6.8_Pakalpojumu_saraksts'!A:B,2,0))</f>
        <v/>
      </c>
      <c r="D46" s="424" t="str">
        <f>IF(C46="","",VLOOKUP(C46,'6.8_Pakalpojumu_saraksts'!B:D,3,0))</f>
        <v/>
      </c>
      <c r="E46" s="455" t="str">
        <f t="shared" ref="E46:E60" si="20">E19</f>
        <v/>
      </c>
      <c r="F46" s="449">
        <f>SUM(G46:L46)</f>
        <v>0</v>
      </c>
      <c r="G46" s="450" t="str">
        <f t="shared" ref="G46:G60" si="21">U19</f>
        <v/>
      </c>
      <c r="H46" s="450" t="str">
        <f t="shared" ref="H46:L46" si="22">V19</f>
        <v/>
      </c>
      <c r="I46" s="450" t="str">
        <f t="shared" si="22"/>
        <v/>
      </c>
      <c r="J46" s="450" t="str">
        <f t="shared" si="22"/>
        <v/>
      </c>
      <c r="K46" s="450" t="str">
        <f t="shared" si="22"/>
        <v/>
      </c>
      <c r="L46" s="450" t="str">
        <f t="shared" si="22"/>
        <v/>
      </c>
      <c r="M46" s="449">
        <f>SUM(N46:S46)</f>
        <v>0</v>
      </c>
      <c r="N46" s="441"/>
      <c r="O46" s="504"/>
      <c r="P46" s="504"/>
      <c r="Q46" s="504"/>
      <c r="R46" s="504"/>
      <c r="S46" s="505"/>
      <c r="T46" s="464">
        <f>SUM(U46:Z46)</f>
        <v>0</v>
      </c>
      <c r="U46" s="440" t="str">
        <f>IF(G46="","",IF(G46+N46=0,"",(G46+N46)))</f>
        <v/>
      </c>
      <c r="V46" s="441" t="str">
        <f t="shared" ref="V46:V60" si="23">IF(H46="","",IF(H46+O46=0,"",(H46+O46)))</f>
        <v/>
      </c>
      <c r="W46" s="441" t="str">
        <f t="shared" ref="W46:W60" si="24">IF(I46="","",IF(I46+P46=0,"",(I46+P46)))</f>
        <v/>
      </c>
      <c r="X46" s="441" t="str">
        <f t="shared" ref="X46:X60" si="25">IF(J46="","",IF(J46+Q46=0,"",(J46+Q46)))</f>
        <v/>
      </c>
      <c r="Y46" s="441" t="str">
        <f t="shared" ref="Y46:Y60" si="26">IF(K46="","",IF(K46+R46=0,"",(K46+R46)))</f>
        <v/>
      </c>
      <c r="Z46" s="442" t="str">
        <f t="shared" ref="Z46:Z60" si="27">IF(L46="","",IF(L46+S46=0,"",(L46+S46)))</f>
        <v/>
      </c>
      <c r="AA46" s="687" t="b">
        <f t="shared" ref="AA46" si="28">F46=T46</f>
        <v>1</v>
      </c>
      <c r="AB46" s="681" t="b">
        <f t="shared" ref="AB46" si="29">M46=0</f>
        <v>1</v>
      </c>
    </row>
    <row r="47" spans="1:28" hidden="1" outlineLevel="1" x14ac:dyDescent="0.3">
      <c r="A47" s="892"/>
      <c r="B47" s="462" t="str">
        <f t="shared" si="19"/>
        <v/>
      </c>
      <c r="C47" s="459" t="str">
        <f>IF(B47="","",VLOOKUP(B47,'6.8_Pakalpojumu_saraksts'!A:B,2,0))</f>
        <v/>
      </c>
      <c r="D47" s="419" t="str">
        <f>IF(C47="","",VLOOKUP(C47,'6.8_Pakalpojumu_saraksts'!B:D,3,0))</f>
        <v/>
      </c>
      <c r="E47" s="456" t="str">
        <f t="shared" si="20"/>
        <v/>
      </c>
      <c r="F47" s="451">
        <f t="shared" ref="F47:F60" si="30">SUM(G47:L47)</f>
        <v>0</v>
      </c>
      <c r="G47" s="452" t="str">
        <f t="shared" si="21"/>
        <v/>
      </c>
      <c r="H47" s="452" t="str">
        <f t="shared" ref="H47:H60" si="31">V20</f>
        <v/>
      </c>
      <c r="I47" s="452" t="str">
        <f t="shared" ref="I47:I60" si="32">W20</f>
        <v/>
      </c>
      <c r="J47" s="452" t="str">
        <f t="shared" ref="J47:J60" si="33">X20</f>
        <v/>
      </c>
      <c r="K47" s="452" t="str">
        <f t="shared" ref="K47:K60" si="34">Y20</f>
        <v/>
      </c>
      <c r="L47" s="452" t="str">
        <f t="shared" ref="L47:L60" si="35">Z20</f>
        <v/>
      </c>
      <c r="M47" s="451">
        <f t="shared" ref="M47:M60" si="36">SUM(N47:S47)</f>
        <v>0</v>
      </c>
      <c r="N47" s="444"/>
      <c r="O47" s="507"/>
      <c r="P47" s="507"/>
      <c r="Q47" s="507"/>
      <c r="R47" s="507"/>
      <c r="S47" s="508"/>
      <c r="T47" s="465">
        <f t="shared" ref="T47:T60" si="37">SUM(U47:Z47)</f>
        <v>0</v>
      </c>
      <c r="U47" s="443" t="str">
        <f t="shared" ref="U47:U50" si="38">IF(G47="","",IF(G47+N47=0,"",(G47+N47)))</f>
        <v/>
      </c>
      <c r="V47" s="444" t="str">
        <f t="shared" si="23"/>
        <v/>
      </c>
      <c r="W47" s="444" t="str">
        <f t="shared" si="24"/>
        <v/>
      </c>
      <c r="X47" s="444" t="str">
        <f t="shared" si="25"/>
        <v/>
      </c>
      <c r="Y47" s="444" t="str">
        <f t="shared" si="26"/>
        <v/>
      </c>
      <c r="Z47" s="445" t="str">
        <f t="shared" si="27"/>
        <v/>
      </c>
      <c r="AA47" s="687" t="b">
        <f t="shared" ref="AA47:AA60" si="39">F47=T47</f>
        <v>1</v>
      </c>
      <c r="AB47" s="681" t="b">
        <f t="shared" ref="AB47:AB60" si="40">M47=0</f>
        <v>1</v>
      </c>
    </row>
    <row r="48" spans="1:28" hidden="1" outlineLevel="1" x14ac:dyDescent="0.3">
      <c r="A48" s="892"/>
      <c r="B48" s="462" t="str">
        <f t="shared" si="19"/>
        <v/>
      </c>
      <c r="C48" s="459" t="str">
        <f>IF(B48="","",VLOOKUP(B48,'6.8_Pakalpojumu_saraksts'!A:B,2,0))</f>
        <v/>
      </c>
      <c r="D48" s="419" t="str">
        <f>IF(C48="","",VLOOKUP(C48,'6.8_Pakalpojumu_saraksts'!B:D,3,0))</f>
        <v/>
      </c>
      <c r="E48" s="456" t="str">
        <f t="shared" si="20"/>
        <v/>
      </c>
      <c r="F48" s="451">
        <f t="shared" si="30"/>
        <v>0</v>
      </c>
      <c r="G48" s="452" t="str">
        <f t="shared" si="21"/>
        <v/>
      </c>
      <c r="H48" s="452" t="str">
        <f t="shared" si="31"/>
        <v/>
      </c>
      <c r="I48" s="452" t="str">
        <f t="shared" si="32"/>
        <v/>
      </c>
      <c r="J48" s="452" t="str">
        <f t="shared" si="33"/>
        <v/>
      </c>
      <c r="K48" s="452" t="str">
        <f t="shared" si="34"/>
        <v/>
      </c>
      <c r="L48" s="452" t="str">
        <f t="shared" si="35"/>
        <v/>
      </c>
      <c r="M48" s="451">
        <f t="shared" si="36"/>
        <v>0</v>
      </c>
      <c r="N48" s="444"/>
      <c r="O48" s="507"/>
      <c r="P48" s="507"/>
      <c r="Q48" s="507"/>
      <c r="R48" s="507"/>
      <c r="S48" s="508"/>
      <c r="T48" s="465">
        <f t="shared" si="37"/>
        <v>0</v>
      </c>
      <c r="U48" s="443" t="str">
        <f t="shared" si="38"/>
        <v/>
      </c>
      <c r="V48" s="444" t="str">
        <f t="shared" si="23"/>
        <v/>
      </c>
      <c r="W48" s="444" t="str">
        <f t="shared" si="24"/>
        <v/>
      </c>
      <c r="X48" s="444" t="str">
        <f t="shared" si="25"/>
        <v/>
      </c>
      <c r="Y48" s="444" t="str">
        <f t="shared" si="26"/>
        <v/>
      </c>
      <c r="Z48" s="445" t="str">
        <f t="shared" si="27"/>
        <v/>
      </c>
      <c r="AA48" s="687" t="b">
        <f t="shared" si="39"/>
        <v>1</v>
      </c>
      <c r="AB48" s="681" t="b">
        <f t="shared" si="40"/>
        <v>1</v>
      </c>
    </row>
    <row r="49" spans="1:28" hidden="1" outlineLevel="1" x14ac:dyDescent="0.3">
      <c r="A49" s="892"/>
      <c r="B49" s="462" t="str">
        <f t="shared" si="19"/>
        <v/>
      </c>
      <c r="C49" s="459" t="str">
        <f>IF(B49="","",VLOOKUP(B49,'6.8_Pakalpojumu_saraksts'!A:B,2,0))</f>
        <v/>
      </c>
      <c r="D49" s="419" t="str">
        <f>IF(C49="","",VLOOKUP(C49,'6.8_Pakalpojumu_saraksts'!B:D,3,0))</f>
        <v/>
      </c>
      <c r="E49" s="456" t="str">
        <f t="shared" si="20"/>
        <v/>
      </c>
      <c r="F49" s="451">
        <f t="shared" si="30"/>
        <v>0</v>
      </c>
      <c r="G49" s="452" t="str">
        <f t="shared" si="21"/>
        <v/>
      </c>
      <c r="H49" s="452" t="str">
        <f t="shared" si="31"/>
        <v/>
      </c>
      <c r="I49" s="452" t="str">
        <f t="shared" si="32"/>
        <v/>
      </c>
      <c r="J49" s="452" t="str">
        <f t="shared" si="33"/>
        <v/>
      </c>
      <c r="K49" s="452" t="str">
        <f t="shared" si="34"/>
        <v/>
      </c>
      <c r="L49" s="452" t="str">
        <f t="shared" si="35"/>
        <v/>
      </c>
      <c r="M49" s="451">
        <f t="shared" si="36"/>
        <v>0</v>
      </c>
      <c r="N49" s="444"/>
      <c r="O49" s="507"/>
      <c r="P49" s="507"/>
      <c r="Q49" s="507"/>
      <c r="R49" s="507"/>
      <c r="S49" s="508"/>
      <c r="T49" s="465">
        <f t="shared" si="37"/>
        <v>0</v>
      </c>
      <c r="U49" s="443" t="str">
        <f t="shared" si="38"/>
        <v/>
      </c>
      <c r="V49" s="444" t="str">
        <f t="shared" si="23"/>
        <v/>
      </c>
      <c r="W49" s="444" t="str">
        <f t="shared" si="24"/>
        <v/>
      </c>
      <c r="X49" s="444" t="str">
        <f t="shared" si="25"/>
        <v/>
      </c>
      <c r="Y49" s="444" t="str">
        <f t="shared" si="26"/>
        <v/>
      </c>
      <c r="Z49" s="445" t="str">
        <f t="shared" si="27"/>
        <v/>
      </c>
      <c r="AA49" s="687" t="b">
        <f t="shared" si="39"/>
        <v>1</v>
      </c>
      <c r="AB49" s="681" t="b">
        <f t="shared" si="40"/>
        <v>1</v>
      </c>
    </row>
    <row r="50" spans="1:28" ht="15" hidden="1" outlineLevel="1" thickBot="1" x14ac:dyDescent="0.35">
      <c r="A50" s="893"/>
      <c r="B50" s="463" t="str">
        <f t="shared" si="19"/>
        <v/>
      </c>
      <c r="C50" s="460" t="str">
        <f>IF(B50="","",VLOOKUP(B50,'6.8_Pakalpojumu_saraksts'!A:B,2,0))</f>
        <v/>
      </c>
      <c r="D50" s="422" t="str">
        <f>IF(C50="","",VLOOKUP(C50,'6.8_Pakalpojumu_saraksts'!B:D,3,0))</f>
        <v/>
      </c>
      <c r="E50" s="457" t="str">
        <f t="shared" si="20"/>
        <v/>
      </c>
      <c r="F50" s="453">
        <f t="shared" si="30"/>
        <v>0</v>
      </c>
      <c r="G50" s="454" t="str">
        <f t="shared" si="21"/>
        <v/>
      </c>
      <c r="H50" s="454" t="str">
        <f t="shared" si="31"/>
        <v/>
      </c>
      <c r="I50" s="454" t="str">
        <f t="shared" si="32"/>
        <v/>
      </c>
      <c r="J50" s="454" t="str">
        <f t="shared" si="33"/>
        <v/>
      </c>
      <c r="K50" s="454" t="str">
        <f t="shared" si="34"/>
        <v/>
      </c>
      <c r="L50" s="454" t="str">
        <f t="shared" si="35"/>
        <v/>
      </c>
      <c r="M50" s="453">
        <f t="shared" si="36"/>
        <v>0</v>
      </c>
      <c r="N50" s="447"/>
      <c r="O50" s="510"/>
      <c r="P50" s="510"/>
      <c r="Q50" s="510"/>
      <c r="R50" s="510"/>
      <c r="S50" s="511"/>
      <c r="T50" s="466">
        <f t="shared" si="37"/>
        <v>0</v>
      </c>
      <c r="U50" s="446" t="str">
        <f t="shared" si="38"/>
        <v/>
      </c>
      <c r="V50" s="447" t="str">
        <f t="shared" si="23"/>
        <v/>
      </c>
      <c r="W50" s="447" t="str">
        <f t="shared" si="24"/>
        <v/>
      </c>
      <c r="X50" s="447" t="str">
        <f t="shared" si="25"/>
        <v/>
      </c>
      <c r="Y50" s="447" t="str">
        <f t="shared" si="26"/>
        <v/>
      </c>
      <c r="Z50" s="448" t="str">
        <f t="shared" si="27"/>
        <v/>
      </c>
      <c r="AA50" s="687" t="b">
        <f t="shared" si="39"/>
        <v>1</v>
      </c>
      <c r="AB50" s="681" t="b">
        <f t="shared" si="40"/>
        <v>1</v>
      </c>
    </row>
    <row r="51" spans="1:28" hidden="1" outlineLevel="1" x14ac:dyDescent="0.3">
      <c r="A51" s="894" t="s">
        <v>318</v>
      </c>
      <c r="B51" s="461" t="str">
        <f t="shared" si="19"/>
        <v/>
      </c>
      <c r="C51" s="458" t="str">
        <f>IF(B51="","",VLOOKUP(B51,'6.8_Pakalpojumu_saraksts'!A:B,2,0))</f>
        <v/>
      </c>
      <c r="D51" s="424" t="str">
        <f>IF(C51="","",VLOOKUP(C51,'6.8_Pakalpojumu_saraksts'!B:D,3,0))</f>
        <v/>
      </c>
      <c r="E51" s="455" t="str">
        <f t="shared" si="20"/>
        <v/>
      </c>
      <c r="F51" s="449">
        <f t="shared" si="30"/>
        <v>0</v>
      </c>
      <c r="G51" s="450" t="str">
        <f t="shared" si="21"/>
        <v/>
      </c>
      <c r="H51" s="450" t="str">
        <f t="shared" si="31"/>
        <v/>
      </c>
      <c r="I51" s="450" t="str">
        <f t="shared" si="32"/>
        <v/>
      </c>
      <c r="J51" s="450" t="str">
        <f t="shared" si="33"/>
        <v/>
      </c>
      <c r="K51" s="450" t="str">
        <f t="shared" si="34"/>
        <v/>
      </c>
      <c r="L51" s="450" t="str">
        <f t="shared" si="35"/>
        <v/>
      </c>
      <c r="M51" s="449">
        <f t="shared" si="36"/>
        <v>0</v>
      </c>
      <c r="N51" s="441"/>
      <c r="O51" s="504"/>
      <c r="P51" s="504"/>
      <c r="Q51" s="504"/>
      <c r="R51" s="504"/>
      <c r="S51" s="505"/>
      <c r="T51" s="449">
        <f t="shared" si="37"/>
        <v>0</v>
      </c>
      <c r="U51" s="440" t="str">
        <f>IF(G51="","",IF(G51+N51=0,"",(G51+N51)))</f>
        <v/>
      </c>
      <c r="V51" s="441" t="str">
        <f t="shared" si="23"/>
        <v/>
      </c>
      <c r="W51" s="441" t="str">
        <f t="shared" si="24"/>
        <v/>
      </c>
      <c r="X51" s="441" t="str">
        <f t="shared" si="25"/>
        <v/>
      </c>
      <c r="Y51" s="441" t="str">
        <f t="shared" si="26"/>
        <v/>
      </c>
      <c r="Z51" s="442" t="str">
        <f t="shared" si="27"/>
        <v/>
      </c>
      <c r="AA51" s="687" t="b">
        <f t="shared" si="39"/>
        <v>1</v>
      </c>
      <c r="AB51" s="681" t="b">
        <f t="shared" si="40"/>
        <v>1</v>
      </c>
    </row>
    <row r="52" spans="1:28" hidden="1" outlineLevel="1" x14ac:dyDescent="0.3">
      <c r="A52" s="892"/>
      <c r="B52" s="462" t="str">
        <f t="shared" si="19"/>
        <v/>
      </c>
      <c r="C52" s="459" t="str">
        <f>IF(B52="","",VLOOKUP(B52,'6.8_Pakalpojumu_saraksts'!A:B,2,0))</f>
        <v/>
      </c>
      <c r="D52" s="419" t="str">
        <f>IF(C52="","",VLOOKUP(C52,'6.8_Pakalpojumu_saraksts'!B:D,3,0))</f>
        <v/>
      </c>
      <c r="E52" s="456" t="str">
        <f t="shared" si="20"/>
        <v/>
      </c>
      <c r="F52" s="451">
        <f t="shared" si="30"/>
        <v>0</v>
      </c>
      <c r="G52" s="452" t="str">
        <f t="shared" si="21"/>
        <v/>
      </c>
      <c r="H52" s="452" t="str">
        <f t="shared" si="31"/>
        <v/>
      </c>
      <c r="I52" s="452" t="str">
        <f t="shared" si="32"/>
        <v/>
      </c>
      <c r="J52" s="452" t="str">
        <f t="shared" si="33"/>
        <v/>
      </c>
      <c r="K52" s="452" t="str">
        <f t="shared" si="34"/>
        <v/>
      </c>
      <c r="L52" s="452" t="str">
        <f t="shared" si="35"/>
        <v/>
      </c>
      <c r="M52" s="451">
        <f t="shared" si="36"/>
        <v>0</v>
      </c>
      <c r="N52" s="444"/>
      <c r="O52" s="507"/>
      <c r="P52" s="507"/>
      <c r="Q52" s="507"/>
      <c r="R52" s="507"/>
      <c r="S52" s="508"/>
      <c r="T52" s="451">
        <f t="shared" si="37"/>
        <v>0</v>
      </c>
      <c r="U52" s="443" t="str">
        <f t="shared" ref="U52:U55" si="41">IF(G52="","",IF(G52+N52=0,"",(G52+N52)))</f>
        <v/>
      </c>
      <c r="V52" s="444" t="str">
        <f t="shared" si="23"/>
        <v/>
      </c>
      <c r="W52" s="444" t="str">
        <f t="shared" si="24"/>
        <v/>
      </c>
      <c r="X52" s="444" t="str">
        <f t="shared" si="25"/>
        <v/>
      </c>
      <c r="Y52" s="444" t="str">
        <f t="shared" si="26"/>
        <v/>
      </c>
      <c r="Z52" s="445" t="str">
        <f t="shared" si="27"/>
        <v/>
      </c>
      <c r="AA52" s="687" t="b">
        <f t="shared" si="39"/>
        <v>1</v>
      </c>
      <c r="AB52" s="681" t="b">
        <f t="shared" si="40"/>
        <v>1</v>
      </c>
    </row>
    <row r="53" spans="1:28" hidden="1" outlineLevel="1" x14ac:dyDescent="0.3">
      <c r="A53" s="892"/>
      <c r="B53" s="462" t="str">
        <f t="shared" si="19"/>
        <v/>
      </c>
      <c r="C53" s="459" t="str">
        <f>IF(B53="","",VLOOKUP(B53,'6.8_Pakalpojumu_saraksts'!A:B,2,0))</f>
        <v/>
      </c>
      <c r="D53" s="419" t="str">
        <f>IF(C53="","",VLOOKUP(C53,'6.8_Pakalpojumu_saraksts'!B:D,3,0))</f>
        <v/>
      </c>
      <c r="E53" s="456" t="str">
        <f t="shared" si="20"/>
        <v/>
      </c>
      <c r="F53" s="451">
        <f t="shared" si="30"/>
        <v>0</v>
      </c>
      <c r="G53" s="452" t="str">
        <f t="shared" si="21"/>
        <v/>
      </c>
      <c r="H53" s="452" t="str">
        <f t="shared" si="31"/>
        <v/>
      </c>
      <c r="I53" s="452" t="str">
        <f t="shared" si="32"/>
        <v/>
      </c>
      <c r="J53" s="452" t="str">
        <f t="shared" si="33"/>
        <v/>
      </c>
      <c r="K53" s="452" t="str">
        <f t="shared" si="34"/>
        <v/>
      </c>
      <c r="L53" s="452" t="str">
        <f t="shared" si="35"/>
        <v/>
      </c>
      <c r="M53" s="451">
        <f t="shared" si="36"/>
        <v>0</v>
      </c>
      <c r="N53" s="444"/>
      <c r="O53" s="507"/>
      <c r="P53" s="507"/>
      <c r="Q53" s="507"/>
      <c r="R53" s="507"/>
      <c r="S53" s="508"/>
      <c r="T53" s="451">
        <f t="shared" si="37"/>
        <v>0</v>
      </c>
      <c r="U53" s="443" t="str">
        <f t="shared" si="41"/>
        <v/>
      </c>
      <c r="V53" s="444" t="str">
        <f t="shared" si="23"/>
        <v/>
      </c>
      <c r="W53" s="444" t="str">
        <f t="shared" si="24"/>
        <v/>
      </c>
      <c r="X53" s="444" t="str">
        <f t="shared" si="25"/>
        <v/>
      </c>
      <c r="Y53" s="444" t="str">
        <f t="shared" si="26"/>
        <v/>
      </c>
      <c r="Z53" s="445" t="str">
        <f t="shared" si="27"/>
        <v/>
      </c>
      <c r="AA53" s="687" t="b">
        <f t="shared" si="39"/>
        <v>1</v>
      </c>
      <c r="AB53" s="681" t="b">
        <f t="shared" si="40"/>
        <v>1</v>
      </c>
    </row>
    <row r="54" spans="1:28" hidden="1" outlineLevel="1" x14ac:dyDescent="0.3">
      <c r="A54" s="892"/>
      <c r="B54" s="462" t="str">
        <f t="shared" si="19"/>
        <v/>
      </c>
      <c r="C54" s="459" t="str">
        <f>IF(B54="","",VLOOKUP(B54,'6.8_Pakalpojumu_saraksts'!A:B,2,0))</f>
        <v/>
      </c>
      <c r="D54" s="419" t="str">
        <f>IF(C54="","",VLOOKUP(C54,'6.8_Pakalpojumu_saraksts'!B:D,3,0))</f>
        <v/>
      </c>
      <c r="E54" s="456" t="str">
        <f t="shared" si="20"/>
        <v/>
      </c>
      <c r="F54" s="451">
        <f t="shared" si="30"/>
        <v>0</v>
      </c>
      <c r="G54" s="452" t="str">
        <f t="shared" si="21"/>
        <v/>
      </c>
      <c r="H54" s="452" t="str">
        <f t="shared" si="31"/>
        <v/>
      </c>
      <c r="I54" s="452" t="str">
        <f t="shared" si="32"/>
        <v/>
      </c>
      <c r="J54" s="452" t="str">
        <f t="shared" si="33"/>
        <v/>
      </c>
      <c r="K54" s="452" t="str">
        <f t="shared" si="34"/>
        <v/>
      </c>
      <c r="L54" s="452" t="str">
        <f t="shared" si="35"/>
        <v/>
      </c>
      <c r="M54" s="451">
        <f t="shared" si="36"/>
        <v>0</v>
      </c>
      <c r="N54" s="444"/>
      <c r="O54" s="507"/>
      <c r="P54" s="507"/>
      <c r="Q54" s="507"/>
      <c r="R54" s="507"/>
      <c r="S54" s="508"/>
      <c r="T54" s="451">
        <f t="shared" si="37"/>
        <v>0</v>
      </c>
      <c r="U54" s="443" t="str">
        <f t="shared" si="41"/>
        <v/>
      </c>
      <c r="V54" s="444" t="str">
        <f t="shared" si="23"/>
        <v/>
      </c>
      <c r="W54" s="444" t="str">
        <f t="shared" si="24"/>
        <v/>
      </c>
      <c r="X54" s="444" t="str">
        <f t="shared" si="25"/>
        <v/>
      </c>
      <c r="Y54" s="444" t="str">
        <f t="shared" si="26"/>
        <v/>
      </c>
      <c r="Z54" s="445" t="str">
        <f t="shared" si="27"/>
        <v/>
      </c>
      <c r="AA54" s="687" t="b">
        <f t="shared" si="39"/>
        <v>1</v>
      </c>
      <c r="AB54" s="681" t="b">
        <f t="shared" si="40"/>
        <v>1</v>
      </c>
    </row>
    <row r="55" spans="1:28" ht="15" hidden="1" outlineLevel="1" thickBot="1" x14ac:dyDescent="0.35">
      <c r="A55" s="893"/>
      <c r="B55" s="463" t="str">
        <f t="shared" si="19"/>
        <v/>
      </c>
      <c r="C55" s="460" t="str">
        <f>IF(B55="","",VLOOKUP(B55,'6.8_Pakalpojumu_saraksts'!A:B,2,0))</f>
        <v/>
      </c>
      <c r="D55" s="422" t="str">
        <f>IF(C55="","",VLOOKUP(C55,'6.8_Pakalpojumu_saraksts'!B:D,3,0))</f>
        <v/>
      </c>
      <c r="E55" s="457" t="str">
        <f t="shared" si="20"/>
        <v/>
      </c>
      <c r="F55" s="453">
        <f t="shared" si="30"/>
        <v>0</v>
      </c>
      <c r="G55" s="454" t="str">
        <f t="shared" si="21"/>
        <v/>
      </c>
      <c r="H55" s="454" t="str">
        <f t="shared" si="31"/>
        <v/>
      </c>
      <c r="I55" s="454" t="str">
        <f t="shared" si="32"/>
        <v/>
      </c>
      <c r="J55" s="454" t="str">
        <f t="shared" si="33"/>
        <v/>
      </c>
      <c r="K55" s="454" t="str">
        <f t="shared" si="34"/>
        <v/>
      </c>
      <c r="L55" s="454" t="str">
        <f t="shared" si="35"/>
        <v/>
      </c>
      <c r="M55" s="453">
        <f t="shared" si="36"/>
        <v>0</v>
      </c>
      <c r="N55" s="447"/>
      <c r="O55" s="510"/>
      <c r="P55" s="510"/>
      <c r="Q55" s="510"/>
      <c r="R55" s="510"/>
      <c r="S55" s="511"/>
      <c r="T55" s="453">
        <f t="shared" si="37"/>
        <v>0</v>
      </c>
      <c r="U55" s="446" t="str">
        <f t="shared" si="41"/>
        <v/>
      </c>
      <c r="V55" s="447" t="str">
        <f t="shared" si="23"/>
        <v/>
      </c>
      <c r="W55" s="447" t="str">
        <f t="shared" si="24"/>
        <v/>
      </c>
      <c r="X55" s="447" t="str">
        <f t="shared" si="25"/>
        <v/>
      </c>
      <c r="Y55" s="447" t="str">
        <f t="shared" si="26"/>
        <v/>
      </c>
      <c r="Z55" s="448" t="str">
        <f t="shared" si="27"/>
        <v/>
      </c>
      <c r="AA55" s="687" t="b">
        <f t="shared" si="39"/>
        <v>1</v>
      </c>
      <c r="AB55" s="681" t="b">
        <f t="shared" si="40"/>
        <v>1</v>
      </c>
    </row>
    <row r="56" spans="1:28" ht="56.25" hidden="1" customHeight="1" outlineLevel="1" x14ac:dyDescent="0.3">
      <c r="A56" s="894" t="s">
        <v>319</v>
      </c>
      <c r="B56" s="461" t="str">
        <f t="shared" si="19"/>
        <v/>
      </c>
      <c r="C56" s="458" t="str">
        <f>IF(B56="","",VLOOKUP(B56,'6.8_Pakalpojumu_saraksts'!A:B,2,0))</f>
        <v/>
      </c>
      <c r="D56" s="424" t="str">
        <f>IF(C56="","",VLOOKUP(C56,'6.8_Pakalpojumu_saraksts'!B:D,3,0))</f>
        <v/>
      </c>
      <c r="E56" s="455" t="str">
        <f t="shared" si="20"/>
        <v/>
      </c>
      <c r="F56" s="449">
        <f t="shared" si="30"/>
        <v>0</v>
      </c>
      <c r="G56" s="450" t="str">
        <f t="shared" si="21"/>
        <v/>
      </c>
      <c r="H56" s="450" t="str">
        <f t="shared" si="31"/>
        <v/>
      </c>
      <c r="I56" s="450" t="str">
        <f t="shared" si="32"/>
        <v/>
      </c>
      <c r="J56" s="450" t="str">
        <f t="shared" si="33"/>
        <v/>
      </c>
      <c r="K56" s="450" t="str">
        <f t="shared" si="34"/>
        <v/>
      </c>
      <c r="L56" s="450" t="str">
        <f t="shared" si="35"/>
        <v/>
      </c>
      <c r="M56" s="449">
        <f t="shared" si="36"/>
        <v>0</v>
      </c>
      <c r="N56" s="441"/>
      <c r="O56" s="504"/>
      <c r="P56" s="504"/>
      <c r="Q56" s="504"/>
      <c r="R56" s="504"/>
      <c r="S56" s="505"/>
      <c r="T56" s="449">
        <f t="shared" si="37"/>
        <v>0</v>
      </c>
      <c r="U56" s="440" t="str">
        <f>IF(G56="","",IF(G56+N56=0,"",(G56+N56)))</f>
        <v/>
      </c>
      <c r="V56" s="441" t="str">
        <f t="shared" si="23"/>
        <v/>
      </c>
      <c r="W56" s="441" t="str">
        <f t="shared" si="24"/>
        <v/>
      </c>
      <c r="X56" s="441" t="str">
        <f t="shared" si="25"/>
        <v/>
      </c>
      <c r="Y56" s="441" t="str">
        <f t="shared" si="26"/>
        <v/>
      </c>
      <c r="Z56" s="442" t="str">
        <f t="shared" si="27"/>
        <v/>
      </c>
      <c r="AA56" s="687" t="b">
        <f t="shared" si="39"/>
        <v>1</v>
      </c>
      <c r="AB56" s="681" t="b">
        <f t="shared" si="40"/>
        <v>1</v>
      </c>
    </row>
    <row r="57" spans="1:28" ht="52.5" hidden="1" customHeight="1" outlineLevel="1" x14ac:dyDescent="0.3">
      <c r="A57" s="892"/>
      <c r="B57" s="462" t="str">
        <f t="shared" si="19"/>
        <v/>
      </c>
      <c r="C57" s="459" t="str">
        <f>IF(B57="","",VLOOKUP(B57,'6.8_Pakalpojumu_saraksts'!A:B,2,0))</f>
        <v/>
      </c>
      <c r="D57" s="419" t="str">
        <f>IF(C57="","",VLOOKUP(C57,'6.8_Pakalpojumu_saraksts'!B:D,3,0))</f>
        <v/>
      </c>
      <c r="E57" s="456" t="str">
        <f t="shared" si="20"/>
        <v/>
      </c>
      <c r="F57" s="451">
        <f t="shared" si="30"/>
        <v>0</v>
      </c>
      <c r="G57" s="452" t="str">
        <f t="shared" si="21"/>
        <v/>
      </c>
      <c r="H57" s="452" t="str">
        <f t="shared" si="31"/>
        <v/>
      </c>
      <c r="I57" s="452" t="str">
        <f t="shared" si="32"/>
        <v/>
      </c>
      <c r="J57" s="452" t="str">
        <f t="shared" si="33"/>
        <v/>
      </c>
      <c r="K57" s="452" t="str">
        <f t="shared" si="34"/>
        <v/>
      </c>
      <c r="L57" s="452" t="str">
        <f t="shared" si="35"/>
        <v/>
      </c>
      <c r="M57" s="451">
        <f t="shared" si="36"/>
        <v>0</v>
      </c>
      <c r="N57" s="444"/>
      <c r="O57" s="507"/>
      <c r="P57" s="507"/>
      <c r="Q57" s="507"/>
      <c r="R57" s="507"/>
      <c r="S57" s="508"/>
      <c r="T57" s="451">
        <f t="shared" si="37"/>
        <v>0</v>
      </c>
      <c r="U57" s="443" t="str">
        <f t="shared" ref="U57:U60" si="42">IF(G57="","",IF(G57+N57=0,"",(G57+N57)))</f>
        <v/>
      </c>
      <c r="V57" s="444" t="str">
        <f t="shared" si="23"/>
        <v/>
      </c>
      <c r="W57" s="444" t="str">
        <f t="shared" si="24"/>
        <v/>
      </c>
      <c r="X57" s="444" t="str">
        <f t="shared" si="25"/>
        <v/>
      </c>
      <c r="Y57" s="444" t="str">
        <f t="shared" si="26"/>
        <v/>
      </c>
      <c r="Z57" s="445" t="str">
        <f t="shared" si="27"/>
        <v/>
      </c>
      <c r="AA57" s="687" t="b">
        <f t="shared" si="39"/>
        <v>1</v>
      </c>
      <c r="AB57" s="681" t="b">
        <f t="shared" si="40"/>
        <v>1</v>
      </c>
    </row>
    <row r="58" spans="1:28" ht="82.5" hidden="1" customHeight="1" outlineLevel="1" x14ac:dyDescent="0.3">
      <c r="A58" s="892"/>
      <c r="B58" s="462" t="str">
        <f t="shared" si="19"/>
        <v/>
      </c>
      <c r="C58" s="459" t="str">
        <f>IF(B58="","",VLOOKUP(B58,'6.8_Pakalpojumu_saraksts'!A:B,2,0))</f>
        <v/>
      </c>
      <c r="D58" s="419" t="str">
        <f>IF(C58="","",VLOOKUP(C58,'6.8_Pakalpojumu_saraksts'!B:D,3,0))</f>
        <v/>
      </c>
      <c r="E58" s="456" t="str">
        <f t="shared" si="20"/>
        <v/>
      </c>
      <c r="F58" s="451">
        <f t="shared" si="30"/>
        <v>0</v>
      </c>
      <c r="G58" s="452" t="str">
        <f t="shared" si="21"/>
        <v/>
      </c>
      <c r="H58" s="452" t="str">
        <f t="shared" si="31"/>
        <v/>
      </c>
      <c r="I58" s="452" t="str">
        <f t="shared" si="32"/>
        <v/>
      </c>
      <c r="J58" s="452" t="str">
        <f t="shared" si="33"/>
        <v/>
      </c>
      <c r="K58" s="452" t="str">
        <f t="shared" si="34"/>
        <v/>
      </c>
      <c r="L58" s="452" t="str">
        <f t="shared" si="35"/>
        <v/>
      </c>
      <c r="M58" s="451">
        <f t="shared" si="36"/>
        <v>0</v>
      </c>
      <c r="N58" s="444"/>
      <c r="O58" s="507"/>
      <c r="P58" s="507"/>
      <c r="Q58" s="507"/>
      <c r="R58" s="507"/>
      <c r="S58" s="508"/>
      <c r="T58" s="451">
        <f t="shared" si="37"/>
        <v>0</v>
      </c>
      <c r="U58" s="443" t="str">
        <f t="shared" si="42"/>
        <v/>
      </c>
      <c r="V58" s="444" t="str">
        <f t="shared" si="23"/>
        <v/>
      </c>
      <c r="W58" s="444" t="str">
        <f t="shared" si="24"/>
        <v/>
      </c>
      <c r="X58" s="444" t="str">
        <f t="shared" si="25"/>
        <v/>
      </c>
      <c r="Y58" s="444" t="str">
        <f t="shared" si="26"/>
        <v/>
      </c>
      <c r="Z58" s="445" t="str">
        <f t="shared" si="27"/>
        <v/>
      </c>
      <c r="AA58" s="687" t="b">
        <f t="shared" si="39"/>
        <v>1</v>
      </c>
      <c r="AB58" s="681" t="b">
        <f t="shared" si="40"/>
        <v>1</v>
      </c>
    </row>
    <row r="59" spans="1:28" hidden="1" outlineLevel="1" x14ac:dyDescent="0.3">
      <c r="A59" s="892"/>
      <c r="B59" s="462" t="str">
        <f t="shared" si="19"/>
        <v/>
      </c>
      <c r="C59" s="459" t="str">
        <f>IF(B59="","",VLOOKUP(B59,'6.8_Pakalpojumu_saraksts'!A:B,2,0))</f>
        <v/>
      </c>
      <c r="D59" s="419" t="str">
        <f>IF(C59="","",VLOOKUP(C59,'6.8_Pakalpojumu_saraksts'!B:D,3,0))</f>
        <v/>
      </c>
      <c r="E59" s="456" t="str">
        <f t="shared" si="20"/>
        <v/>
      </c>
      <c r="F59" s="451">
        <f t="shared" si="30"/>
        <v>0</v>
      </c>
      <c r="G59" s="452" t="str">
        <f t="shared" si="21"/>
        <v/>
      </c>
      <c r="H59" s="452" t="str">
        <f t="shared" si="31"/>
        <v/>
      </c>
      <c r="I59" s="452" t="str">
        <f t="shared" si="32"/>
        <v/>
      </c>
      <c r="J59" s="452" t="str">
        <f t="shared" si="33"/>
        <v/>
      </c>
      <c r="K59" s="452" t="str">
        <f t="shared" si="34"/>
        <v/>
      </c>
      <c r="L59" s="452" t="str">
        <f t="shared" si="35"/>
        <v/>
      </c>
      <c r="M59" s="451">
        <f t="shared" si="36"/>
        <v>0</v>
      </c>
      <c r="N59" s="444"/>
      <c r="O59" s="507"/>
      <c r="P59" s="507"/>
      <c r="Q59" s="507"/>
      <c r="R59" s="507"/>
      <c r="S59" s="508"/>
      <c r="T59" s="451">
        <f t="shared" si="37"/>
        <v>0</v>
      </c>
      <c r="U59" s="443" t="str">
        <f t="shared" si="42"/>
        <v/>
      </c>
      <c r="V59" s="444" t="str">
        <f t="shared" si="23"/>
        <v/>
      </c>
      <c r="W59" s="444" t="str">
        <f t="shared" si="24"/>
        <v/>
      </c>
      <c r="X59" s="444" t="str">
        <f t="shared" si="25"/>
        <v/>
      </c>
      <c r="Y59" s="444" t="str">
        <f t="shared" si="26"/>
        <v/>
      </c>
      <c r="Z59" s="445" t="str">
        <f t="shared" si="27"/>
        <v/>
      </c>
      <c r="AA59" s="687" t="b">
        <f t="shared" si="39"/>
        <v>1</v>
      </c>
      <c r="AB59" s="681" t="b">
        <f t="shared" si="40"/>
        <v>1</v>
      </c>
    </row>
    <row r="60" spans="1:28" ht="60.75" hidden="1" customHeight="1" outlineLevel="1" thickBot="1" x14ac:dyDescent="0.35">
      <c r="A60" s="893"/>
      <c r="B60" s="463" t="str">
        <f t="shared" si="19"/>
        <v/>
      </c>
      <c r="C60" s="460" t="str">
        <f>IF(B60="","",VLOOKUP(B60,'6.8_Pakalpojumu_saraksts'!A:B,2,0))</f>
        <v/>
      </c>
      <c r="D60" s="422" t="str">
        <f>IF(C60="","",VLOOKUP(C60,'6.8_Pakalpojumu_saraksts'!B:D,3,0))</f>
        <v/>
      </c>
      <c r="E60" s="457" t="str">
        <f t="shared" si="20"/>
        <v/>
      </c>
      <c r="F60" s="453">
        <f t="shared" si="30"/>
        <v>0</v>
      </c>
      <c r="G60" s="454" t="str">
        <f t="shared" si="21"/>
        <v/>
      </c>
      <c r="H60" s="454" t="str">
        <f t="shared" si="31"/>
        <v/>
      </c>
      <c r="I60" s="454" t="str">
        <f t="shared" si="32"/>
        <v/>
      </c>
      <c r="J60" s="454" t="str">
        <f t="shared" si="33"/>
        <v/>
      </c>
      <c r="K60" s="454" t="str">
        <f t="shared" si="34"/>
        <v/>
      </c>
      <c r="L60" s="454" t="str">
        <f t="shared" si="35"/>
        <v/>
      </c>
      <c r="M60" s="453">
        <f t="shared" si="36"/>
        <v>0</v>
      </c>
      <c r="N60" s="447"/>
      <c r="O60" s="510"/>
      <c r="P60" s="510"/>
      <c r="Q60" s="510"/>
      <c r="R60" s="510"/>
      <c r="S60" s="511"/>
      <c r="T60" s="453">
        <f t="shared" si="37"/>
        <v>0</v>
      </c>
      <c r="U60" s="446" t="str">
        <f t="shared" si="42"/>
        <v/>
      </c>
      <c r="V60" s="447" t="str">
        <f t="shared" si="23"/>
        <v/>
      </c>
      <c r="W60" s="447" t="str">
        <f t="shared" si="24"/>
        <v/>
      </c>
      <c r="X60" s="447" t="str">
        <f t="shared" si="25"/>
        <v/>
      </c>
      <c r="Y60" s="447" t="str">
        <f t="shared" si="26"/>
        <v/>
      </c>
      <c r="Z60" s="448" t="str">
        <f t="shared" si="27"/>
        <v/>
      </c>
      <c r="AA60" s="687" t="b">
        <f t="shared" si="39"/>
        <v>1</v>
      </c>
      <c r="AB60" s="681" t="b">
        <f t="shared" si="40"/>
        <v>1</v>
      </c>
    </row>
    <row r="61" spans="1:28" hidden="1" outlineLevel="1" x14ac:dyDescent="0.3">
      <c r="A61" s="31"/>
      <c r="B61" s="31"/>
      <c r="C61" s="31"/>
      <c r="D61" s="31"/>
      <c r="E61" s="31"/>
      <c r="F61" s="31"/>
      <c r="G61" s="55"/>
      <c r="H61" s="55"/>
      <c r="I61" s="55"/>
      <c r="J61" s="55"/>
      <c r="K61" s="55"/>
      <c r="L61" s="55"/>
    </row>
    <row r="62" spans="1:28" hidden="1" outlineLevel="1" x14ac:dyDescent="0.3">
      <c r="A62" s="31"/>
      <c r="B62" s="31"/>
      <c r="C62" s="31"/>
      <c r="D62" s="31"/>
      <c r="E62" s="31"/>
      <c r="F62" s="31"/>
      <c r="G62" s="55"/>
      <c r="H62" s="55"/>
      <c r="I62" s="55"/>
      <c r="J62" s="55"/>
      <c r="K62" s="55"/>
      <c r="L62" s="55"/>
    </row>
    <row r="63" spans="1:28" ht="15.6" hidden="1" outlineLevel="1" x14ac:dyDescent="0.3">
      <c r="A63" s="888" t="s">
        <v>388</v>
      </c>
      <c r="B63" s="888"/>
      <c r="C63" s="213">
        <f>'6.2_Eksperti'!E29</f>
        <v>0</v>
      </c>
      <c r="D63" s="213"/>
      <c r="E63" s="31" t="s">
        <v>277</v>
      </c>
      <c r="F63" s="31"/>
      <c r="G63" s="57"/>
      <c r="H63" s="57"/>
      <c r="I63" s="57"/>
      <c r="J63" s="57"/>
      <c r="K63" s="57"/>
      <c r="L63" s="57"/>
    </row>
    <row r="64" spans="1:28" hidden="1" outlineLevel="1" x14ac:dyDescent="0.3">
      <c r="A64" s="31"/>
      <c r="B64" s="31"/>
      <c r="C64" s="31"/>
      <c r="D64" s="31"/>
      <c r="E64" s="214" t="s">
        <v>14</v>
      </c>
      <c r="F64" s="214"/>
      <c r="G64" s="31"/>
      <c r="H64" s="215"/>
      <c r="I64" s="215"/>
      <c r="J64" s="215"/>
      <c r="K64" s="215"/>
      <c r="L64" s="215"/>
    </row>
    <row r="65" spans="1:28" ht="18" hidden="1" outlineLevel="1" x14ac:dyDescent="0.3">
      <c r="A65" s="804" t="s">
        <v>389</v>
      </c>
      <c r="B65" s="804"/>
      <c r="C65" s="217">
        <f>'6.2_Eksperti'!B29</f>
        <v>0</v>
      </c>
      <c r="D65" s="217"/>
      <c r="E65" s="31" t="s">
        <v>277</v>
      </c>
      <c r="F65" s="31"/>
      <c r="G65" s="57"/>
      <c r="H65" s="57"/>
      <c r="I65" s="31"/>
      <c r="J65" s="31"/>
      <c r="K65" s="57"/>
      <c r="L65" s="218" t="str">
        <f>IF('6.2_Eksperti'!B32="","",'6.2_Eksperti'!B32)</f>
        <v/>
      </c>
    </row>
    <row r="66" spans="1:28" hidden="1" outlineLevel="1" x14ac:dyDescent="0.3">
      <c r="E66" s="31" t="s">
        <v>14</v>
      </c>
    </row>
    <row r="67" spans="1:28" collapsed="1" x14ac:dyDescent="0.3"/>
    <row r="68" spans="1:28" ht="15" hidden="1" outlineLevel="1" thickBot="1" x14ac:dyDescent="0.35">
      <c r="A68" s="889" t="s">
        <v>291</v>
      </c>
      <c r="B68" s="890"/>
      <c r="C68" s="890"/>
      <c r="D68" s="890"/>
      <c r="E68" s="891"/>
      <c r="F68" s="914" t="s">
        <v>486</v>
      </c>
      <c r="G68" s="915"/>
      <c r="H68" s="915"/>
      <c r="I68" s="916"/>
      <c r="J68" s="426" t="s">
        <v>391</v>
      </c>
      <c r="K68" s="427">
        <f>Y43</f>
        <v>12</v>
      </c>
      <c r="L68" s="427">
        <f>Z43</f>
        <v>2018</v>
      </c>
      <c r="M68" s="906" t="s">
        <v>487</v>
      </c>
      <c r="N68" s="907"/>
      <c r="O68" s="907"/>
      <c r="P68" s="908"/>
      <c r="Q68" s="426" t="s">
        <v>391</v>
      </c>
      <c r="R68" s="427">
        <f>IF(K68+1&gt;12,1,K68+1)</f>
        <v>1</v>
      </c>
      <c r="S68" s="428">
        <f>IF(R68&lt;=12,IF(K68&lt;R68,L68,L68+1),L68+1)</f>
        <v>2019</v>
      </c>
      <c r="T68" s="909" t="s">
        <v>486</v>
      </c>
      <c r="U68" s="910"/>
      <c r="V68" s="910"/>
      <c r="W68" s="911"/>
      <c r="X68" s="426" t="s">
        <v>391</v>
      </c>
      <c r="Y68" s="427">
        <f>R68</f>
        <v>1</v>
      </c>
      <c r="Z68" s="428">
        <f>S68</f>
        <v>2019</v>
      </c>
    </row>
    <row r="69" spans="1:28" ht="111" hidden="1" outlineLevel="1" thickBot="1" x14ac:dyDescent="0.35">
      <c r="A69" s="414" t="s">
        <v>105</v>
      </c>
      <c r="B69" s="414" t="s">
        <v>315</v>
      </c>
      <c r="C69" s="415" t="s">
        <v>307</v>
      </c>
      <c r="D69" s="415" t="s">
        <v>9</v>
      </c>
      <c r="E69" s="197" t="s">
        <v>317</v>
      </c>
      <c r="F69" s="220" t="s">
        <v>390</v>
      </c>
      <c r="G69" s="414" t="s">
        <v>90</v>
      </c>
      <c r="H69" s="416" t="s">
        <v>91</v>
      </c>
      <c r="I69" s="416" t="s">
        <v>92</v>
      </c>
      <c r="J69" s="416" t="s">
        <v>93</v>
      </c>
      <c r="K69" s="416" t="s">
        <v>94</v>
      </c>
      <c r="L69" s="417" t="s">
        <v>95</v>
      </c>
      <c r="M69" s="220" t="s">
        <v>390</v>
      </c>
      <c r="N69" s="414" t="s">
        <v>90</v>
      </c>
      <c r="O69" s="416" t="s">
        <v>91</v>
      </c>
      <c r="P69" s="416" t="s">
        <v>92</v>
      </c>
      <c r="Q69" s="416" t="s">
        <v>93</v>
      </c>
      <c r="R69" s="416" t="s">
        <v>94</v>
      </c>
      <c r="S69" s="417" t="s">
        <v>95</v>
      </c>
      <c r="T69" s="220" t="s">
        <v>390</v>
      </c>
      <c r="U69" s="414" t="s">
        <v>90</v>
      </c>
      <c r="V69" s="416" t="s">
        <v>91</v>
      </c>
      <c r="W69" s="416" t="s">
        <v>92</v>
      </c>
      <c r="X69" s="416" t="s">
        <v>93</v>
      </c>
      <c r="Y69" s="416" t="s">
        <v>94</v>
      </c>
      <c r="Z69" s="417" t="s">
        <v>95</v>
      </c>
    </row>
    <row r="70" spans="1:28" ht="15" hidden="1" outlineLevel="1" thickBot="1" x14ac:dyDescent="0.35">
      <c r="A70" s="197">
        <v>1</v>
      </c>
      <c r="B70" s="197">
        <v>2</v>
      </c>
      <c r="C70" s="197">
        <v>3</v>
      </c>
      <c r="D70" s="197">
        <v>4</v>
      </c>
      <c r="E70" s="197">
        <v>5</v>
      </c>
      <c r="F70" s="197">
        <v>6</v>
      </c>
      <c r="G70" s="515">
        <v>7</v>
      </c>
      <c r="H70" s="418">
        <v>8</v>
      </c>
      <c r="I70" s="418">
        <v>9</v>
      </c>
      <c r="J70" s="418">
        <v>10</v>
      </c>
      <c r="K70" s="418">
        <v>11</v>
      </c>
      <c r="L70" s="516">
        <v>12</v>
      </c>
      <c r="M70" s="197">
        <v>6</v>
      </c>
      <c r="N70" s="515">
        <v>7</v>
      </c>
      <c r="O70" s="418">
        <v>8</v>
      </c>
      <c r="P70" s="418">
        <v>9</v>
      </c>
      <c r="Q70" s="418">
        <v>10</v>
      </c>
      <c r="R70" s="418">
        <v>11</v>
      </c>
      <c r="S70" s="517">
        <v>12</v>
      </c>
      <c r="T70" s="197">
        <v>13</v>
      </c>
      <c r="U70" s="515">
        <v>14</v>
      </c>
      <c r="V70" s="418">
        <v>15</v>
      </c>
      <c r="W70" s="418">
        <v>16</v>
      </c>
      <c r="X70" s="418">
        <v>17</v>
      </c>
      <c r="Y70" s="418">
        <v>18</v>
      </c>
      <c r="Z70" s="517">
        <v>19</v>
      </c>
    </row>
    <row r="71" spans="1:28" hidden="1" outlineLevel="1" x14ac:dyDescent="0.3">
      <c r="A71" s="912" t="s">
        <v>107</v>
      </c>
      <c r="B71" s="461" t="str">
        <f>B46</f>
        <v/>
      </c>
      <c r="C71" s="468" t="str">
        <f>IF(B71="","",VLOOKUP(B71,'6.8_Pakalpojumu_saraksts'!A:B,2,0))</f>
        <v/>
      </c>
      <c r="D71" s="419" t="str">
        <f>IF(C71="","",VLOOKUP(C71,'6.8_Pakalpojumu_saraksts'!B:D,3,0))</f>
        <v/>
      </c>
      <c r="E71" s="455" t="str">
        <f>E46</f>
        <v/>
      </c>
      <c r="F71" s="469">
        <f>SUM(G71:L71)</f>
        <v>0</v>
      </c>
      <c r="G71" s="470" t="str">
        <f>U46</f>
        <v/>
      </c>
      <c r="H71" s="470" t="str">
        <f t="shared" ref="H71:H85" si="43">V46</f>
        <v/>
      </c>
      <c r="I71" s="470" t="str">
        <f t="shared" ref="I71:I85" si="44">W46</f>
        <v/>
      </c>
      <c r="J71" s="470" t="str">
        <f t="shared" ref="J71:J85" si="45">X46</f>
        <v/>
      </c>
      <c r="K71" s="470" t="str">
        <f t="shared" ref="K71:K85" si="46">Y46</f>
        <v/>
      </c>
      <c r="L71" s="470" t="str">
        <f t="shared" ref="L71:L85" si="47">Z46</f>
        <v/>
      </c>
      <c r="M71" s="469">
        <f>SUM(N71:S71)</f>
        <v>0</v>
      </c>
      <c r="N71" s="358"/>
      <c r="O71" s="437"/>
      <c r="P71" s="504"/>
      <c r="Q71" s="504"/>
      <c r="R71" s="504"/>
      <c r="S71" s="505"/>
      <c r="T71" s="469">
        <f>SUM(U71:Z71)</f>
        <v>0</v>
      </c>
      <c r="U71" s="440" t="str">
        <f>IF(G71="","",IF(G71+N71=0,"",(G71+N71)))</f>
        <v/>
      </c>
      <c r="V71" s="441" t="str">
        <f t="shared" ref="V71:V85" si="48">IF(H71="","",IF(H71+O71=0,"",(H71+O71)))</f>
        <v/>
      </c>
      <c r="W71" s="441" t="str">
        <f t="shared" ref="W71:W85" si="49">IF(I71="","",IF(I71+P71=0,"",(I71+P71)))</f>
        <v/>
      </c>
      <c r="X71" s="441" t="str">
        <f t="shared" ref="X71:X85" si="50">IF(J71="","",IF(J71+Q71=0,"",(J71+Q71)))</f>
        <v/>
      </c>
      <c r="Y71" s="441" t="str">
        <f t="shared" ref="Y71:Y85" si="51">IF(K71="","",IF(K71+R71=0,"",(K71+R71)))</f>
        <v/>
      </c>
      <c r="Z71" s="442" t="str">
        <f t="shared" ref="Z71:Z85" si="52">IF(L71="","",IF(L71+S71=0,"",(L71+S71)))</f>
        <v/>
      </c>
      <c r="AA71" s="687" t="b">
        <f t="shared" ref="AA71" si="53">F71=T71</f>
        <v>1</v>
      </c>
      <c r="AB71" s="681" t="b">
        <f t="shared" ref="AB71" si="54">M71=0</f>
        <v>1</v>
      </c>
    </row>
    <row r="72" spans="1:28" hidden="1" outlineLevel="1" x14ac:dyDescent="0.3">
      <c r="A72" s="912"/>
      <c r="B72" s="462" t="str">
        <f t="shared" ref="B72:B85" si="55">B47</f>
        <v/>
      </c>
      <c r="C72" s="371" t="str">
        <f>IF(B72="","",VLOOKUP(B72,'6.8_Pakalpojumu_saraksts'!A:B,2,0))</f>
        <v/>
      </c>
      <c r="D72" s="419" t="str">
        <f>IF(C72="","",VLOOKUP(C72,'6.8_Pakalpojumu_saraksts'!B:D,3,0))</f>
        <v/>
      </c>
      <c r="E72" s="456" t="str">
        <f t="shared" ref="E72:E85" si="56">E47</f>
        <v/>
      </c>
      <c r="F72" s="473">
        <f t="shared" ref="F72:F85" si="57">SUM(G72:L72)</f>
        <v>0</v>
      </c>
      <c r="G72" s="470" t="str">
        <f t="shared" ref="G72:G85" si="58">U47</f>
        <v/>
      </c>
      <c r="H72" s="470" t="str">
        <f t="shared" si="43"/>
        <v/>
      </c>
      <c r="I72" s="470" t="str">
        <f t="shared" si="44"/>
        <v/>
      </c>
      <c r="J72" s="470" t="str">
        <f t="shared" si="45"/>
        <v/>
      </c>
      <c r="K72" s="470" t="str">
        <f t="shared" si="46"/>
        <v/>
      </c>
      <c r="L72" s="470" t="str">
        <f t="shared" si="47"/>
        <v/>
      </c>
      <c r="M72" s="473">
        <f t="shared" ref="M72:M85" si="59">SUM(N72:S72)</f>
        <v>0</v>
      </c>
      <c r="N72" s="372"/>
      <c r="O72" s="33"/>
      <c r="P72" s="512"/>
      <c r="Q72" s="507"/>
      <c r="R72" s="507"/>
      <c r="S72" s="508"/>
      <c r="T72" s="473">
        <f t="shared" ref="T72:T85" si="60">SUM(U72:Z72)</f>
        <v>0</v>
      </c>
      <c r="U72" s="443" t="str">
        <f t="shared" ref="U72:U75" si="61">IF(G72="","",IF(G72+N72=0,"",(G72+N72)))</f>
        <v/>
      </c>
      <c r="V72" s="444" t="str">
        <f t="shared" si="48"/>
        <v/>
      </c>
      <c r="W72" s="444" t="str">
        <f t="shared" si="49"/>
        <v/>
      </c>
      <c r="X72" s="444" t="str">
        <f t="shared" si="50"/>
        <v/>
      </c>
      <c r="Y72" s="444" t="str">
        <f t="shared" si="51"/>
        <v/>
      </c>
      <c r="Z72" s="445" t="str">
        <f t="shared" si="52"/>
        <v/>
      </c>
      <c r="AA72" s="687" t="b">
        <f t="shared" ref="AA72:AA85" si="62">F72=T72</f>
        <v>1</v>
      </c>
      <c r="AB72" s="681" t="b">
        <f t="shared" ref="AB72:AB85" si="63">M72=0</f>
        <v>1</v>
      </c>
    </row>
    <row r="73" spans="1:28" hidden="1" outlineLevel="1" x14ac:dyDescent="0.3">
      <c r="A73" s="912"/>
      <c r="B73" s="462" t="str">
        <f t="shared" si="55"/>
        <v/>
      </c>
      <c r="C73" s="371" t="str">
        <f>IF(B73="","",VLOOKUP(B73,'6.8_Pakalpojumu_saraksts'!A:B,2,0))</f>
        <v/>
      </c>
      <c r="D73" s="419" t="str">
        <f>IF(C73="","",VLOOKUP(C73,'6.8_Pakalpojumu_saraksts'!B:D,3,0))</f>
        <v/>
      </c>
      <c r="E73" s="456" t="str">
        <f t="shared" si="56"/>
        <v/>
      </c>
      <c r="F73" s="473">
        <f t="shared" si="57"/>
        <v>0</v>
      </c>
      <c r="G73" s="470" t="str">
        <f t="shared" si="58"/>
        <v/>
      </c>
      <c r="H73" s="470" t="str">
        <f t="shared" si="43"/>
        <v/>
      </c>
      <c r="I73" s="470" t="str">
        <f t="shared" si="44"/>
        <v/>
      </c>
      <c r="J73" s="470" t="str">
        <f t="shared" si="45"/>
        <v/>
      </c>
      <c r="K73" s="470" t="str">
        <f t="shared" si="46"/>
        <v/>
      </c>
      <c r="L73" s="470" t="str">
        <f t="shared" si="47"/>
        <v/>
      </c>
      <c r="M73" s="473">
        <f t="shared" si="59"/>
        <v>0</v>
      </c>
      <c r="N73" s="372"/>
      <c r="O73" s="33"/>
      <c r="P73" s="512"/>
      <c r="Q73" s="507"/>
      <c r="R73" s="507"/>
      <c r="S73" s="508"/>
      <c r="T73" s="473">
        <f t="shared" si="60"/>
        <v>0</v>
      </c>
      <c r="U73" s="443" t="str">
        <f t="shared" si="61"/>
        <v/>
      </c>
      <c r="V73" s="444" t="str">
        <f t="shared" si="48"/>
        <v/>
      </c>
      <c r="W73" s="444" t="str">
        <f t="shared" si="49"/>
        <v/>
      </c>
      <c r="X73" s="444" t="str">
        <f t="shared" si="50"/>
        <v/>
      </c>
      <c r="Y73" s="444" t="str">
        <f t="shared" si="51"/>
        <v/>
      </c>
      <c r="Z73" s="445" t="str">
        <f t="shared" si="52"/>
        <v/>
      </c>
      <c r="AA73" s="687" t="b">
        <f t="shared" si="62"/>
        <v>1</v>
      </c>
      <c r="AB73" s="681" t="b">
        <f t="shared" si="63"/>
        <v>1</v>
      </c>
    </row>
    <row r="74" spans="1:28" hidden="1" outlineLevel="1" x14ac:dyDescent="0.3">
      <c r="A74" s="912"/>
      <c r="B74" s="462" t="str">
        <f t="shared" si="55"/>
        <v/>
      </c>
      <c r="C74" s="371" t="str">
        <f>IF(B74="","",VLOOKUP(B74,'6.8_Pakalpojumu_saraksts'!A:B,2,0))</f>
        <v/>
      </c>
      <c r="D74" s="419" t="str">
        <f>IF(C74="","",VLOOKUP(C74,'6.8_Pakalpojumu_saraksts'!B:D,3,0))</f>
        <v/>
      </c>
      <c r="E74" s="456" t="str">
        <f t="shared" si="56"/>
        <v/>
      </c>
      <c r="F74" s="473">
        <f t="shared" si="57"/>
        <v>0</v>
      </c>
      <c r="G74" s="470" t="str">
        <f t="shared" si="58"/>
        <v/>
      </c>
      <c r="H74" s="470" t="str">
        <f t="shared" si="43"/>
        <v/>
      </c>
      <c r="I74" s="470" t="str">
        <f t="shared" si="44"/>
        <v/>
      </c>
      <c r="J74" s="470" t="str">
        <f t="shared" si="45"/>
        <v/>
      </c>
      <c r="K74" s="470" t="str">
        <f t="shared" si="46"/>
        <v/>
      </c>
      <c r="L74" s="470" t="str">
        <f t="shared" si="47"/>
        <v/>
      </c>
      <c r="M74" s="473">
        <f t="shared" si="59"/>
        <v>0</v>
      </c>
      <c r="N74" s="372"/>
      <c r="O74" s="33"/>
      <c r="P74" s="512"/>
      <c r="Q74" s="507"/>
      <c r="R74" s="507"/>
      <c r="S74" s="508"/>
      <c r="T74" s="473">
        <f t="shared" si="60"/>
        <v>0</v>
      </c>
      <c r="U74" s="443" t="str">
        <f t="shared" si="61"/>
        <v/>
      </c>
      <c r="V74" s="444" t="str">
        <f t="shared" si="48"/>
        <v/>
      </c>
      <c r="W74" s="444" t="str">
        <f t="shared" si="49"/>
        <v/>
      </c>
      <c r="X74" s="444" t="str">
        <f t="shared" si="50"/>
        <v/>
      </c>
      <c r="Y74" s="444" t="str">
        <f t="shared" si="51"/>
        <v/>
      </c>
      <c r="Z74" s="445" t="str">
        <f t="shared" si="52"/>
        <v/>
      </c>
      <c r="AA74" s="687" t="b">
        <f t="shared" si="62"/>
        <v>1</v>
      </c>
      <c r="AB74" s="681" t="b">
        <f t="shared" si="63"/>
        <v>1</v>
      </c>
    </row>
    <row r="75" spans="1:28" ht="15" hidden="1" outlineLevel="1" thickBot="1" x14ac:dyDescent="0.35">
      <c r="A75" s="913"/>
      <c r="B75" s="463" t="str">
        <f t="shared" si="55"/>
        <v/>
      </c>
      <c r="C75" s="375" t="str">
        <f>IF(B75="","",VLOOKUP(B75,'6.8_Pakalpojumu_saraksts'!A:B,2,0))</f>
        <v/>
      </c>
      <c r="D75" s="422" t="str">
        <f>IF(C75="","",VLOOKUP(C75,'6.8_Pakalpojumu_saraksts'!B:D,3,0))</f>
        <v/>
      </c>
      <c r="E75" s="457" t="str">
        <f t="shared" si="56"/>
        <v/>
      </c>
      <c r="F75" s="475">
        <f t="shared" si="57"/>
        <v>0</v>
      </c>
      <c r="G75" s="476" t="str">
        <f t="shared" si="58"/>
        <v/>
      </c>
      <c r="H75" s="476" t="str">
        <f t="shared" si="43"/>
        <v/>
      </c>
      <c r="I75" s="476" t="str">
        <f t="shared" si="44"/>
        <v/>
      </c>
      <c r="J75" s="476" t="str">
        <f t="shared" si="45"/>
        <v/>
      </c>
      <c r="K75" s="476" t="str">
        <f t="shared" si="46"/>
        <v/>
      </c>
      <c r="L75" s="476" t="str">
        <f t="shared" si="47"/>
        <v/>
      </c>
      <c r="M75" s="475">
        <f t="shared" si="59"/>
        <v>0</v>
      </c>
      <c r="N75" s="376"/>
      <c r="O75" s="439"/>
      <c r="P75" s="513"/>
      <c r="Q75" s="510"/>
      <c r="R75" s="510"/>
      <c r="S75" s="511"/>
      <c r="T75" s="475">
        <f t="shared" si="60"/>
        <v>0</v>
      </c>
      <c r="U75" s="446" t="str">
        <f t="shared" si="61"/>
        <v/>
      </c>
      <c r="V75" s="447" t="str">
        <f t="shared" si="48"/>
        <v/>
      </c>
      <c r="W75" s="447" t="str">
        <f t="shared" si="49"/>
        <v/>
      </c>
      <c r="X75" s="447" t="str">
        <f t="shared" si="50"/>
        <v/>
      </c>
      <c r="Y75" s="447" t="str">
        <f t="shared" si="51"/>
        <v/>
      </c>
      <c r="Z75" s="448" t="str">
        <f t="shared" si="52"/>
        <v/>
      </c>
      <c r="AA75" s="687" t="b">
        <f t="shared" si="62"/>
        <v>1</v>
      </c>
      <c r="AB75" s="681" t="b">
        <f t="shared" si="63"/>
        <v>1</v>
      </c>
    </row>
    <row r="76" spans="1:28" hidden="1" outlineLevel="1" x14ac:dyDescent="0.3">
      <c r="A76" s="919" t="s">
        <v>318</v>
      </c>
      <c r="B76" s="461" t="str">
        <f t="shared" si="55"/>
        <v/>
      </c>
      <c r="C76" s="478" t="str">
        <f>IF(B76="","",VLOOKUP(B76,'6.8_Pakalpojumu_saraksts'!A:B,2,0))</f>
        <v/>
      </c>
      <c r="D76" s="424" t="str">
        <f>IF(C76="","",VLOOKUP(C76,'6.8_Pakalpojumu_saraksts'!B:D,3,0))</f>
        <v/>
      </c>
      <c r="E76" s="455" t="str">
        <f t="shared" si="56"/>
        <v/>
      </c>
      <c r="F76" s="479">
        <f t="shared" si="57"/>
        <v>0</v>
      </c>
      <c r="G76" s="480" t="str">
        <f t="shared" si="58"/>
        <v/>
      </c>
      <c r="H76" s="480" t="str">
        <f t="shared" si="43"/>
        <v/>
      </c>
      <c r="I76" s="480" t="str">
        <f t="shared" si="44"/>
        <v/>
      </c>
      <c r="J76" s="480" t="str">
        <f t="shared" si="45"/>
        <v/>
      </c>
      <c r="K76" s="480" t="str">
        <f t="shared" si="46"/>
        <v/>
      </c>
      <c r="L76" s="481" t="str">
        <f t="shared" si="47"/>
        <v/>
      </c>
      <c r="M76" s="479">
        <f t="shared" si="59"/>
        <v>0</v>
      </c>
      <c r="N76" s="358"/>
      <c r="O76" s="437"/>
      <c r="P76" s="504"/>
      <c r="Q76" s="504"/>
      <c r="R76" s="504"/>
      <c r="S76" s="505"/>
      <c r="T76" s="479">
        <f t="shared" si="60"/>
        <v>0</v>
      </c>
      <c r="U76" s="440" t="str">
        <f>IF(G76="","",IF(G76+N76=0,"",(G76+N76)))</f>
        <v/>
      </c>
      <c r="V76" s="441" t="str">
        <f t="shared" si="48"/>
        <v/>
      </c>
      <c r="W76" s="441" t="str">
        <f t="shared" si="49"/>
        <v/>
      </c>
      <c r="X76" s="441" t="str">
        <f t="shared" si="50"/>
        <v/>
      </c>
      <c r="Y76" s="441" t="str">
        <f t="shared" si="51"/>
        <v/>
      </c>
      <c r="Z76" s="442" t="str">
        <f t="shared" si="52"/>
        <v/>
      </c>
      <c r="AA76" s="687" t="b">
        <f t="shared" si="62"/>
        <v>1</v>
      </c>
      <c r="AB76" s="681" t="b">
        <f t="shared" si="63"/>
        <v>1</v>
      </c>
    </row>
    <row r="77" spans="1:28" hidden="1" outlineLevel="1" x14ac:dyDescent="0.3">
      <c r="A77" s="912"/>
      <c r="B77" s="462" t="str">
        <f t="shared" si="55"/>
        <v/>
      </c>
      <c r="C77" s="371" t="str">
        <f>IF(B77="","",VLOOKUP(B77,'6.8_Pakalpojumu_saraksts'!A:B,2,0))</f>
        <v/>
      </c>
      <c r="D77" s="419" t="str">
        <f>IF(C77="","",VLOOKUP(C77,'6.8_Pakalpojumu_saraksts'!B:D,3,0))</f>
        <v/>
      </c>
      <c r="E77" s="456" t="str">
        <f t="shared" si="56"/>
        <v/>
      </c>
      <c r="F77" s="473">
        <f t="shared" si="57"/>
        <v>0</v>
      </c>
      <c r="G77" s="470" t="str">
        <f t="shared" si="58"/>
        <v/>
      </c>
      <c r="H77" s="470" t="str">
        <f t="shared" si="43"/>
        <v/>
      </c>
      <c r="I77" s="470" t="str">
        <f t="shared" si="44"/>
        <v/>
      </c>
      <c r="J77" s="470" t="str">
        <f t="shared" si="45"/>
        <v/>
      </c>
      <c r="K77" s="470" t="str">
        <f t="shared" si="46"/>
        <v/>
      </c>
      <c r="L77" s="482" t="str">
        <f t="shared" si="47"/>
        <v/>
      </c>
      <c r="M77" s="473">
        <f t="shared" si="59"/>
        <v>0</v>
      </c>
      <c r="N77" s="372"/>
      <c r="O77" s="33"/>
      <c r="P77" s="512"/>
      <c r="Q77" s="507"/>
      <c r="R77" s="507"/>
      <c r="S77" s="508"/>
      <c r="T77" s="473">
        <f t="shared" si="60"/>
        <v>0</v>
      </c>
      <c r="U77" s="443" t="str">
        <f t="shared" ref="U77:U80" si="64">IF(G77="","",IF(G77+N77=0,"",(G77+N77)))</f>
        <v/>
      </c>
      <c r="V77" s="444" t="str">
        <f t="shared" si="48"/>
        <v/>
      </c>
      <c r="W77" s="444" t="str">
        <f t="shared" si="49"/>
        <v/>
      </c>
      <c r="X77" s="444" t="str">
        <f t="shared" si="50"/>
        <v/>
      </c>
      <c r="Y77" s="444" t="str">
        <f t="shared" si="51"/>
        <v/>
      </c>
      <c r="Z77" s="445" t="str">
        <f t="shared" si="52"/>
        <v/>
      </c>
      <c r="AA77" s="687" t="b">
        <f t="shared" si="62"/>
        <v>1</v>
      </c>
      <c r="AB77" s="681" t="b">
        <f t="shared" si="63"/>
        <v>1</v>
      </c>
    </row>
    <row r="78" spans="1:28" hidden="1" outlineLevel="1" x14ac:dyDescent="0.3">
      <c r="A78" s="912"/>
      <c r="B78" s="462" t="str">
        <f t="shared" si="55"/>
        <v/>
      </c>
      <c r="C78" s="371" t="str">
        <f>IF(B78="","",VLOOKUP(B78,'6.8_Pakalpojumu_saraksts'!A:B,2,0))</f>
        <v/>
      </c>
      <c r="D78" s="419" t="str">
        <f>IF(C78="","",VLOOKUP(C78,'6.8_Pakalpojumu_saraksts'!B:D,3,0))</f>
        <v/>
      </c>
      <c r="E78" s="456" t="str">
        <f t="shared" si="56"/>
        <v/>
      </c>
      <c r="F78" s="473">
        <f t="shared" si="57"/>
        <v>0</v>
      </c>
      <c r="G78" s="470" t="str">
        <f t="shared" si="58"/>
        <v/>
      </c>
      <c r="H78" s="470" t="str">
        <f t="shared" si="43"/>
        <v/>
      </c>
      <c r="I78" s="470" t="str">
        <f t="shared" si="44"/>
        <v/>
      </c>
      <c r="J78" s="470" t="str">
        <f t="shared" si="45"/>
        <v/>
      </c>
      <c r="K78" s="470" t="str">
        <f t="shared" si="46"/>
        <v/>
      </c>
      <c r="L78" s="482" t="str">
        <f t="shared" si="47"/>
        <v/>
      </c>
      <c r="M78" s="473">
        <f t="shared" si="59"/>
        <v>0</v>
      </c>
      <c r="N78" s="372"/>
      <c r="O78" s="33"/>
      <c r="P78" s="512"/>
      <c r="Q78" s="507"/>
      <c r="R78" s="507"/>
      <c r="S78" s="508"/>
      <c r="T78" s="473">
        <f t="shared" si="60"/>
        <v>0</v>
      </c>
      <c r="U78" s="443" t="str">
        <f t="shared" si="64"/>
        <v/>
      </c>
      <c r="V78" s="444" t="str">
        <f t="shared" si="48"/>
        <v/>
      </c>
      <c r="W78" s="444" t="str">
        <f t="shared" si="49"/>
        <v/>
      </c>
      <c r="X78" s="444" t="str">
        <f t="shared" si="50"/>
        <v/>
      </c>
      <c r="Y78" s="444" t="str">
        <f t="shared" si="51"/>
        <v/>
      </c>
      <c r="Z78" s="445" t="str">
        <f t="shared" si="52"/>
        <v/>
      </c>
      <c r="AA78" s="687" t="b">
        <f t="shared" si="62"/>
        <v>1</v>
      </c>
      <c r="AB78" s="681" t="b">
        <f t="shared" si="63"/>
        <v>1</v>
      </c>
    </row>
    <row r="79" spans="1:28" hidden="1" outlineLevel="1" x14ac:dyDescent="0.3">
      <c r="A79" s="912"/>
      <c r="B79" s="462" t="str">
        <f t="shared" si="55"/>
        <v/>
      </c>
      <c r="C79" s="371" t="str">
        <f>IF(B79="","",VLOOKUP(B79,'6.8_Pakalpojumu_saraksts'!A:B,2,0))</f>
        <v/>
      </c>
      <c r="D79" s="419" t="str">
        <f>IF(C79="","",VLOOKUP(C79,'6.8_Pakalpojumu_saraksts'!B:D,3,0))</f>
        <v/>
      </c>
      <c r="E79" s="456" t="str">
        <f t="shared" si="56"/>
        <v/>
      </c>
      <c r="F79" s="473">
        <f t="shared" si="57"/>
        <v>0</v>
      </c>
      <c r="G79" s="470" t="str">
        <f t="shared" si="58"/>
        <v/>
      </c>
      <c r="H79" s="470" t="str">
        <f t="shared" si="43"/>
        <v/>
      </c>
      <c r="I79" s="470" t="str">
        <f t="shared" si="44"/>
        <v/>
      </c>
      <c r="J79" s="470" t="str">
        <f t="shared" si="45"/>
        <v/>
      </c>
      <c r="K79" s="470" t="str">
        <f t="shared" si="46"/>
        <v/>
      </c>
      <c r="L79" s="482" t="str">
        <f t="shared" si="47"/>
        <v/>
      </c>
      <c r="M79" s="473">
        <f t="shared" si="59"/>
        <v>0</v>
      </c>
      <c r="N79" s="372"/>
      <c r="O79" s="33"/>
      <c r="P79" s="512"/>
      <c r="Q79" s="507"/>
      <c r="R79" s="507"/>
      <c r="S79" s="508"/>
      <c r="T79" s="473">
        <f t="shared" si="60"/>
        <v>0</v>
      </c>
      <c r="U79" s="443" t="str">
        <f t="shared" si="64"/>
        <v/>
      </c>
      <c r="V79" s="444" t="str">
        <f t="shared" si="48"/>
        <v/>
      </c>
      <c r="W79" s="444" t="str">
        <f t="shared" si="49"/>
        <v/>
      </c>
      <c r="X79" s="444" t="str">
        <f t="shared" si="50"/>
        <v/>
      </c>
      <c r="Y79" s="444" t="str">
        <f t="shared" si="51"/>
        <v/>
      </c>
      <c r="Z79" s="445" t="str">
        <f t="shared" si="52"/>
        <v/>
      </c>
      <c r="AA79" s="687" t="b">
        <f t="shared" si="62"/>
        <v>1</v>
      </c>
      <c r="AB79" s="681" t="b">
        <f t="shared" si="63"/>
        <v>1</v>
      </c>
    </row>
    <row r="80" spans="1:28" ht="15" hidden="1" outlineLevel="1" thickBot="1" x14ac:dyDescent="0.35">
      <c r="A80" s="913"/>
      <c r="B80" s="463" t="str">
        <f t="shared" si="55"/>
        <v/>
      </c>
      <c r="C80" s="375" t="str">
        <f>IF(B80="","",VLOOKUP(B80,'6.8_Pakalpojumu_saraksts'!A:B,2,0))</f>
        <v/>
      </c>
      <c r="D80" s="422" t="str">
        <f>IF(C80="","",VLOOKUP(C80,'6.8_Pakalpojumu_saraksts'!B:D,3,0))</f>
        <v/>
      </c>
      <c r="E80" s="457" t="str">
        <f t="shared" si="56"/>
        <v/>
      </c>
      <c r="F80" s="475">
        <f t="shared" si="57"/>
        <v>0</v>
      </c>
      <c r="G80" s="483" t="str">
        <f t="shared" si="58"/>
        <v/>
      </c>
      <c r="H80" s="483" t="str">
        <f t="shared" si="43"/>
        <v/>
      </c>
      <c r="I80" s="483" t="str">
        <f t="shared" si="44"/>
        <v/>
      </c>
      <c r="J80" s="483" t="str">
        <f t="shared" si="45"/>
        <v/>
      </c>
      <c r="K80" s="483" t="str">
        <f t="shared" si="46"/>
        <v/>
      </c>
      <c r="L80" s="484" t="str">
        <f t="shared" si="47"/>
        <v/>
      </c>
      <c r="M80" s="475">
        <f t="shared" si="59"/>
        <v>0</v>
      </c>
      <c r="N80" s="376"/>
      <c r="O80" s="439"/>
      <c r="P80" s="513"/>
      <c r="Q80" s="510"/>
      <c r="R80" s="510"/>
      <c r="S80" s="511"/>
      <c r="T80" s="475">
        <f t="shared" si="60"/>
        <v>0</v>
      </c>
      <c r="U80" s="446" t="str">
        <f t="shared" si="64"/>
        <v/>
      </c>
      <c r="V80" s="447" t="str">
        <f t="shared" si="48"/>
        <v/>
      </c>
      <c r="W80" s="447" t="str">
        <f t="shared" si="49"/>
        <v/>
      </c>
      <c r="X80" s="447" t="str">
        <f t="shared" si="50"/>
        <v/>
      </c>
      <c r="Y80" s="447" t="str">
        <f t="shared" si="51"/>
        <v/>
      </c>
      <c r="Z80" s="448" t="str">
        <f t="shared" si="52"/>
        <v/>
      </c>
      <c r="AA80" s="687" t="b">
        <f t="shared" si="62"/>
        <v>1</v>
      </c>
      <c r="AB80" s="681" t="b">
        <f t="shared" si="63"/>
        <v>1</v>
      </c>
    </row>
    <row r="81" spans="1:28" hidden="1" outlineLevel="1" x14ac:dyDescent="0.3">
      <c r="A81" s="919" t="s">
        <v>319</v>
      </c>
      <c r="B81" s="461" t="str">
        <f t="shared" si="55"/>
        <v/>
      </c>
      <c r="C81" s="478" t="str">
        <f>IF(B81="","",VLOOKUP(B81,'6.8_Pakalpojumu_saraksts'!A:B,2,0))</f>
        <v/>
      </c>
      <c r="D81" s="424" t="str">
        <f>IF(C81="","",VLOOKUP(C81,'6.8_Pakalpojumu_saraksts'!B:D,3,0))</f>
        <v/>
      </c>
      <c r="E81" s="455" t="str">
        <f t="shared" si="56"/>
        <v/>
      </c>
      <c r="F81" s="479">
        <f t="shared" si="57"/>
        <v>0</v>
      </c>
      <c r="G81" s="480" t="str">
        <f t="shared" si="58"/>
        <v/>
      </c>
      <c r="H81" s="480" t="str">
        <f t="shared" si="43"/>
        <v/>
      </c>
      <c r="I81" s="480" t="str">
        <f t="shared" si="44"/>
        <v/>
      </c>
      <c r="J81" s="480" t="str">
        <f t="shared" si="45"/>
        <v/>
      </c>
      <c r="K81" s="480" t="str">
        <f t="shared" si="46"/>
        <v/>
      </c>
      <c r="L81" s="481" t="str">
        <f t="shared" si="47"/>
        <v/>
      </c>
      <c r="M81" s="479">
        <f t="shared" si="59"/>
        <v>0</v>
      </c>
      <c r="N81" s="358"/>
      <c r="O81" s="437"/>
      <c r="P81" s="504"/>
      <c r="Q81" s="504"/>
      <c r="R81" s="504"/>
      <c r="S81" s="505"/>
      <c r="T81" s="479">
        <f t="shared" si="60"/>
        <v>0</v>
      </c>
      <c r="U81" s="440" t="str">
        <f>IF(G81="","",IF(G81+N81=0,"",(G81+N81)))</f>
        <v/>
      </c>
      <c r="V81" s="441" t="str">
        <f t="shared" si="48"/>
        <v/>
      </c>
      <c r="W81" s="441" t="str">
        <f t="shared" si="49"/>
        <v/>
      </c>
      <c r="X81" s="441" t="str">
        <f t="shared" si="50"/>
        <v/>
      </c>
      <c r="Y81" s="441" t="str">
        <f t="shared" si="51"/>
        <v/>
      </c>
      <c r="Z81" s="442" t="str">
        <f t="shared" si="52"/>
        <v/>
      </c>
      <c r="AA81" s="687" t="b">
        <f t="shared" si="62"/>
        <v>1</v>
      </c>
      <c r="AB81" s="681" t="b">
        <f t="shared" si="63"/>
        <v>1</v>
      </c>
    </row>
    <row r="82" spans="1:28" hidden="1" outlineLevel="1" x14ac:dyDescent="0.3">
      <c r="A82" s="912"/>
      <c r="B82" s="462" t="str">
        <f t="shared" si="55"/>
        <v/>
      </c>
      <c r="C82" s="371" t="str">
        <f>IF(B82="","",VLOOKUP(B82,'6.8_Pakalpojumu_saraksts'!A:B,2,0))</f>
        <v/>
      </c>
      <c r="D82" s="419" t="str">
        <f>IF(C82="","",VLOOKUP(C82,'6.8_Pakalpojumu_saraksts'!B:D,3,0))</f>
        <v/>
      </c>
      <c r="E82" s="456" t="str">
        <f t="shared" si="56"/>
        <v/>
      </c>
      <c r="F82" s="473">
        <f t="shared" si="57"/>
        <v>0</v>
      </c>
      <c r="G82" s="470" t="str">
        <f t="shared" si="58"/>
        <v/>
      </c>
      <c r="H82" s="470" t="str">
        <f t="shared" si="43"/>
        <v/>
      </c>
      <c r="I82" s="470" t="str">
        <f t="shared" si="44"/>
        <v/>
      </c>
      <c r="J82" s="470" t="str">
        <f t="shared" si="45"/>
        <v/>
      </c>
      <c r="K82" s="470" t="str">
        <f t="shared" si="46"/>
        <v/>
      </c>
      <c r="L82" s="482" t="str">
        <f t="shared" si="47"/>
        <v/>
      </c>
      <c r="M82" s="473">
        <f t="shared" si="59"/>
        <v>0</v>
      </c>
      <c r="N82" s="372"/>
      <c r="O82" s="33"/>
      <c r="P82" s="512"/>
      <c r="Q82" s="507"/>
      <c r="R82" s="507"/>
      <c r="S82" s="508"/>
      <c r="T82" s="473">
        <f t="shared" si="60"/>
        <v>0</v>
      </c>
      <c r="U82" s="443" t="str">
        <f t="shared" ref="U82:U85" si="65">IF(G82="","",IF(G82+N82=0,"",(G82+N82)))</f>
        <v/>
      </c>
      <c r="V82" s="444" t="str">
        <f t="shared" si="48"/>
        <v/>
      </c>
      <c r="W82" s="444" t="str">
        <f t="shared" si="49"/>
        <v/>
      </c>
      <c r="X82" s="444" t="str">
        <f t="shared" si="50"/>
        <v/>
      </c>
      <c r="Y82" s="444" t="str">
        <f t="shared" si="51"/>
        <v/>
      </c>
      <c r="Z82" s="445" t="str">
        <f t="shared" si="52"/>
        <v/>
      </c>
      <c r="AA82" s="687" t="b">
        <f t="shared" si="62"/>
        <v>1</v>
      </c>
      <c r="AB82" s="681" t="b">
        <f t="shared" si="63"/>
        <v>1</v>
      </c>
    </row>
    <row r="83" spans="1:28" hidden="1" outlineLevel="1" x14ac:dyDescent="0.3">
      <c r="A83" s="912"/>
      <c r="B83" s="462" t="str">
        <f t="shared" si="55"/>
        <v/>
      </c>
      <c r="C83" s="371" t="str">
        <f>IF(B83="","",VLOOKUP(B83,'6.8_Pakalpojumu_saraksts'!A:B,2,0))</f>
        <v/>
      </c>
      <c r="D83" s="419" t="str">
        <f>IF(C83="","",VLOOKUP(C83,'6.8_Pakalpojumu_saraksts'!B:D,3,0))</f>
        <v/>
      </c>
      <c r="E83" s="456" t="str">
        <f t="shared" si="56"/>
        <v/>
      </c>
      <c r="F83" s="473">
        <f t="shared" si="57"/>
        <v>0</v>
      </c>
      <c r="G83" s="470" t="str">
        <f t="shared" si="58"/>
        <v/>
      </c>
      <c r="H83" s="470" t="str">
        <f t="shared" si="43"/>
        <v/>
      </c>
      <c r="I83" s="470" t="str">
        <f t="shared" si="44"/>
        <v/>
      </c>
      <c r="J83" s="470" t="str">
        <f t="shared" si="45"/>
        <v/>
      </c>
      <c r="K83" s="470" t="str">
        <f t="shared" si="46"/>
        <v/>
      </c>
      <c r="L83" s="482" t="str">
        <f t="shared" si="47"/>
        <v/>
      </c>
      <c r="M83" s="473">
        <f t="shared" si="59"/>
        <v>0</v>
      </c>
      <c r="N83" s="372"/>
      <c r="O83" s="33"/>
      <c r="P83" s="512"/>
      <c r="Q83" s="507"/>
      <c r="R83" s="507"/>
      <c r="S83" s="508"/>
      <c r="T83" s="473">
        <f t="shared" si="60"/>
        <v>0</v>
      </c>
      <c r="U83" s="443" t="str">
        <f t="shared" si="65"/>
        <v/>
      </c>
      <c r="V83" s="444" t="str">
        <f t="shared" si="48"/>
        <v/>
      </c>
      <c r="W83" s="444" t="str">
        <f t="shared" si="49"/>
        <v/>
      </c>
      <c r="X83" s="444" t="str">
        <f t="shared" si="50"/>
        <v/>
      </c>
      <c r="Y83" s="444" t="str">
        <f t="shared" si="51"/>
        <v/>
      </c>
      <c r="Z83" s="445" t="str">
        <f t="shared" si="52"/>
        <v/>
      </c>
      <c r="AA83" s="687" t="b">
        <f t="shared" si="62"/>
        <v>1</v>
      </c>
      <c r="AB83" s="681" t="b">
        <f t="shared" si="63"/>
        <v>1</v>
      </c>
    </row>
    <row r="84" spans="1:28" hidden="1" outlineLevel="1" x14ac:dyDescent="0.3">
      <c r="A84" s="912"/>
      <c r="B84" s="462" t="str">
        <f t="shared" si="55"/>
        <v/>
      </c>
      <c r="C84" s="371" t="str">
        <f>IF(B84="","",VLOOKUP(B84,'6.8_Pakalpojumu_saraksts'!A:B,2,0))</f>
        <v/>
      </c>
      <c r="D84" s="419" t="str">
        <f>IF(C84="","",VLOOKUP(C84,'6.8_Pakalpojumu_saraksts'!B:D,3,0))</f>
        <v/>
      </c>
      <c r="E84" s="456" t="str">
        <f t="shared" si="56"/>
        <v/>
      </c>
      <c r="F84" s="473">
        <f t="shared" si="57"/>
        <v>0</v>
      </c>
      <c r="G84" s="470" t="str">
        <f t="shared" si="58"/>
        <v/>
      </c>
      <c r="H84" s="470" t="str">
        <f t="shared" si="43"/>
        <v/>
      </c>
      <c r="I84" s="470" t="str">
        <f t="shared" si="44"/>
        <v/>
      </c>
      <c r="J84" s="470" t="str">
        <f t="shared" si="45"/>
        <v/>
      </c>
      <c r="K84" s="470" t="str">
        <f t="shared" si="46"/>
        <v/>
      </c>
      <c r="L84" s="482" t="str">
        <f t="shared" si="47"/>
        <v/>
      </c>
      <c r="M84" s="473">
        <f t="shared" si="59"/>
        <v>0</v>
      </c>
      <c r="N84" s="372"/>
      <c r="O84" s="33"/>
      <c r="P84" s="512"/>
      <c r="Q84" s="507"/>
      <c r="R84" s="507"/>
      <c r="S84" s="508"/>
      <c r="T84" s="473">
        <f t="shared" si="60"/>
        <v>0</v>
      </c>
      <c r="U84" s="443" t="str">
        <f t="shared" si="65"/>
        <v/>
      </c>
      <c r="V84" s="444" t="str">
        <f t="shared" si="48"/>
        <v/>
      </c>
      <c r="W84" s="444" t="str">
        <f t="shared" si="49"/>
        <v/>
      </c>
      <c r="X84" s="444" t="str">
        <f t="shared" si="50"/>
        <v/>
      </c>
      <c r="Y84" s="444" t="str">
        <f t="shared" si="51"/>
        <v/>
      </c>
      <c r="Z84" s="445" t="str">
        <f t="shared" si="52"/>
        <v/>
      </c>
      <c r="AA84" s="687" t="b">
        <f t="shared" si="62"/>
        <v>1</v>
      </c>
      <c r="AB84" s="681" t="b">
        <f t="shared" si="63"/>
        <v>1</v>
      </c>
    </row>
    <row r="85" spans="1:28" ht="62.25" hidden="1" customHeight="1" outlineLevel="1" thickBot="1" x14ac:dyDescent="0.35">
      <c r="A85" s="913"/>
      <c r="B85" s="463" t="str">
        <f t="shared" si="55"/>
        <v/>
      </c>
      <c r="C85" s="375" t="str">
        <f>IF(B85="","",VLOOKUP(B85,'6.8_Pakalpojumu_saraksts'!A:B,2,0))</f>
        <v/>
      </c>
      <c r="D85" s="422" t="str">
        <f>IF(C85="","",VLOOKUP(C85,'6.8_Pakalpojumu_saraksts'!B:D,3,0))</f>
        <v/>
      </c>
      <c r="E85" s="457" t="str">
        <f t="shared" si="56"/>
        <v/>
      </c>
      <c r="F85" s="475">
        <f t="shared" si="57"/>
        <v>0</v>
      </c>
      <c r="G85" s="483" t="str">
        <f t="shared" si="58"/>
        <v/>
      </c>
      <c r="H85" s="483" t="str">
        <f t="shared" si="43"/>
        <v/>
      </c>
      <c r="I85" s="483" t="str">
        <f t="shared" si="44"/>
        <v/>
      </c>
      <c r="J85" s="483" t="str">
        <f t="shared" si="45"/>
        <v/>
      </c>
      <c r="K85" s="483" t="str">
        <f t="shared" si="46"/>
        <v/>
      </c>
      <c r="L85" s="484" t="str">
        <f t="shared" si="47"/>
        <v/>
      </c>
      <c r="M85" s="475">
        <f t="shared" si="59"/>
        <v>0</v>
      </c>
      <c r="N85" s="376"/>
      <c r="O85" s="439"/>
      <c r="P85" s="513"/>
      <c r="Q85" s="510"/>
      <c r="R85" s="510"/>
      <c r="S85" s="511"/>
      <c r="T85" s="475">
        <f t="shared" si="60"/>
        <v>0</v>
      </c>
      <c r="U85" s="446" t="str">
        <f t="shared" si="65"/>
        <v/>
      </c>
      <c r="V85" s="447" t="str">
        <f t="shared" si="48"/>
        <v/>
      </c>
      <c r="W85" s="447" t="str">
        <f t="shared" si="49"/>
        <v/>
      </c>
      <c r="X85" s="447" t="str">
        <f t="shared" si="50"/>
        <v/>
      </c>
      <c r="Y85" s="447" t="str">
        <f t="shared" si="51"/>
        <v/>
      </c>
      <c r="Z85" s="448" t="str">
        <f t="shared" si="52"/>
        <v/>
      </c>
      <c r="AA85" s="687" t="b">
        <f t="shared" si="62"/>
        <v>1</v>
      </c>
      <c r="AB85" s="681" t="b">
        <f t="shared" si="63"/>
        <v>1</v>
      </c>
    </row>
    <row r="86" spans="1:28" hidden="1" outlineLevel="1" x14ac:dyDescent="0.3">
      <c r="A86" s="31"/>
      <c r="B86" s="31"/>
      <c r="C86" s="31"/>
      <c r="D86" s="31"/>
      <c r="E86" s="31"/>
      <c r="F86" s="31"/>
      <c r="G86" s="55"/>
      <c r="H86" s="55"/>
      <c r="I86" s="55"/>
      <c r="J86" s="55"/>
      <c r="K86" s="55"/>
      <c r="L86" s="55"/>
    </row>
    <row r="87" spans="1:28" hidden="1" outlineLevel="1" x14ac:dyDescent="0.3">
      <c r="A87" s="31"/>
      <c r="B87" s="31"/>
      <c r="C87" s="31"/>
      <c r="D87" s="31"/>
      <c r="E87" s="31"/>
      <c r="F87" s="31"/>
      <c r="G87" s="55"/>
      <c r="H87" s="55"/>
      <c r="I87" s="55"/>
      <c r="J87" s="55"/>
      <c r="K87" s="55"/>
      <c r="L87" s="55"/>
    </row>
    <row r="88" spans="1:28" ht="15.6" hidden="1" outlineLevel="1" x14ac:dyDescent="0.3">
      <c r="A88" s="888" t="s">
        <v>388</v>
      </c>
      <c r="B88" s="888"/>
      <c r="C88" s="213">
        <f>'6.2_Eksperti'!E54</f>
        <v>0</v>
      </c>
      <c r="D88" s="213"/>
      <c r="E88" s="31" t="s">
        <v>277</v>
      </c>
      <c r="F88" s="31"/>
      <c r="G88" s="57"/>
      <c r="H88" s="57"/>
      <c r="I88" s="57"/>
      <c r="J88" s="57"/>
      <c r="K88" s="57"/>
      <c r="L88" s="57"/>
    </row>
    <row r="89" spans="1:28" hidden="1" outlineLevel="1" x14ac:dyDescent="0.3">
      <c r="A89" s="31"/>
      <c r="B89" s="31"/>
      <c r="C89" s="31"/>
      <c r="D89" s="31"/>
      <c r="E89" s="214" t="s">
        <v>14</v>
      </c>
      <c r="F89" s="214"/>
      <c r="G89" s="31"/>
      <c r="H89" s="215"/>
      <c r="I89" s="215"/>
      <c r="J89" s="215"/>
      <c r="K89" s="215"/>
      <c r="L89" s="215"/>
    </row>
    <row r="90" spans="1:28" ht="18" hidden="1" outlineLevel="1" x14ac:dyDescent="0.3">
      <c r="A90" s="804" t="s">
        <v>389</v>
      </c>
      <c r="B90" s="804"/>
      <c r="C90" s="217">
        <f>'6.2_Eksperti'!B54</f>
        <v>0</v>
      </c>
      <c r="D90" s="217"/>
      <c r="E90" s="31" t="s">
        <v>277</v>
      </c>
      <c r="F90" s="31"/>
      <c r="G90" s="57"/>
      <c r="H90" s="57"/>
      <c r="I90" s="31"/>
      <c r="J90" s="31"/>
      <c r="K90" s="57"/>
      <c r="L90" s="218" t="str">
        <f>IF('6.2_Eksperti'!B57="","",'6.2_Eksperti'!B57)</f>
        <v/>
      </c>
    </row>
    <row r="91" spans="1:28" hidden="1" outlineLevel="1" x14ac:dyDescent="0.3">
      <c r="E91" s="31" t="s">
        <v>14</v>
      </c>
    </row>
    <row r="92" spans="1:28" collapsed="1" x14ac:dyDescent="0.3"/>
    <row r="93" spans="1:28" ht="15" hidden="1" outlineLevel="1" thickBot="1" x14ac:dyDescent="0.35">
      <c r="A93" s="889" t="s">
        <v>291</v>
      </c>
      <c r="B93" s="890"/>
      <c r="C93" s="890"/>
      <c r="D93" s="890"/>
      <c r="E93" s="891"/>
      <c r="F93" s="914" t="s">
        <v>486</v>
      </c>
      <c r="G93" s="915"/>
      <c r="H93" s="915"/>
      <c r="I93" s="916"/>
      <c r="J93" s="426" t="s">
        <v>391</v>
      </c>
      <c r="K93" s="427">
        <f>Y68</f>
        <v>1</v>
      </c>
      <c r="L93" s="427">
        <f>Z68</f>
        <v>2019</v>
      </c>
      <c r="M93" s="906" t="s">
        <v>487</v>
      </c>
      <c r="N93" s="907"/>
      <c r="O93" s="907"/>
      <c r="P93" s="908"/>
      <c r="Q93" s="426" t="s">
        <v>391</v>
      </c>
      <c r="R93" s="427">
        <f>IF(K93+1&gt;12,1,K93+1)</f>
        <v>2</v>
      </c>
      <c r="S93" s="428">
        <f>IF(R93&lt;=12,IF(K93&lt;R93,L93,L93+1),L93+1)</f>
        <v>2019</v>
      </c>
      <c r="T93" s="898" t="s">
        <v>486</v>
      </c>
      <c r="U93" s="899"/>
      <c r="V93" s="899"/>
      <c r="W93" s="900"/>
      <c r="X93" s="426" t="s">
        <v>391</v>
      </c>
      <c r="Y93" s="427">
        <f>R93</f>
        <v>2</v>
      </c>
      <c r="Z93" s="428">
        <f>S93</f>
        <v>2019</v>
      </c>
    </row>
    <row r="94" spans="1:28" ht="111" hidden="1" outlineLevel="1" thickBot="1" x14ac:dyDescent="0.35">
      <c r="A94" s="414" t="s">
        <v>105</v>
      </c>
      <c r="B94" s="414" t="s">
        <v>315</v>
      </c>
      <c r="C94" s="415" t="s">
        <v>307</v>
      </c>
      <c r="D94" s="415" t="s">
        <v>9</v>
      </c>
      <c r="E94" s="197" t="s">
        <v>317</v>
      </c>
      <c r="F94" s="220" t="s">
        <v>390</v>
      </c>
      <c r="G94" s="414" t="s">
        <v>90</v>
      </c>
      <c r="H94" s="416" t="s">
        <v>91</v>
      </c>
      <c r="I94" s="416" t="s">
        <v>92</v>
      </c>
      <c r="J94" s="416" t="s">
        <v>93</v>
      </c>
      <c r="K94" s="416" t="s">
        <v>94</v>
      </c>
      <c r="L94" s="417" t="s">
        <v>95</v>
      </c>
      <c r="M94" s="220" t="s">
        <v>390</v>
      </c>
      <c r="N94" s="414" t="s">
        <v>90</v>
      </c>
      <c r="O94" s="416" t="s">
        <v>91</v>
      </c>
      <c r="P94" s="416" t="s">
        <v>92</v>
      </c>
      <c r="Q94" s="416" t="s">
        <v>93</v>
      </c>
      <c r="R94" s="416" t="s">
        <v>94</v>
      </c>
      <c r="S94" s="417" t="s">
        <v>95</v>
      </c>
      <c r="T94" s="220" t="s">
        <v>390</v>
      </c>
      <c r="U94" s="414" t="s">
        <v>90</v>
      </c>
      <c r="V94" s="416" t="s">
        <v>91</v>
      </c>
      <c r="W94" s="416" t="s">
        <v>92</v>
      </c>
      <c r="X94" s="416" t="s">
        <v>93</v>
      </c>
      <c r="Y94" s="416" t="s">
        <v>94</v>
      </c>
      <c r="Z94" s="417" t="s">
        <v>95</v>
      </c>
    </row>
    <row r="95" spans="1:28" ht="15" hidden="1" outlineLevel="1" thickBot="1" x14ac:dyDescent="0.35">
      <c r="A95" s="197">
        <v>1</v>
      </c>
      <c r="B95" s="197">
        <v>2</v>
      </c>
      <c r="C95" s="197">
        <v>3</v>
      </c>
      <c r="D95" s="197">
        <v>4</v>
      </c>
      <c r="E95" s="197">
        <v>5</v>
      </c>
      <c r="F95" s="197">
        <v>6</v>
      </c>
      <c r="G95" s="515">
        <v>7</v>
      </c>
      <c r="H95" s="418">
        <v>8</v>
      </c>
      <c r="I95" s="418">
        <v>9</v>
      </c>
      <c r="J95" s="418">
        <v>10</v>
      </c>
      <c r="K95" s="418">
        <v>11</v>
      </c>
      <c r="L95" s="516">
        <v>12</v>
      </c>
      <c r="M95" s="197">
        <v>6</v>
      </c>
      <c r="N95" s="515">
        <v>7</v>
      </c>
      <c r="O95" s="418">
        <v>8</v>
      </c>
      <c r="P95" s="418">
        <v>9</v>
      </c>
      <c r="Q95" s="418">
        <v>10</v>
      </c>
      <c r="R95" s="418">
        <v>11</v>
      </c>
      <c r="S95" s="517">
        <v>12</v>
      </c>
      <c r="T95" s="197">
        <v>13</v>
      </c>
      <c r="U95" s="515">
        <v>14</v>
      </c>
      <c r="V95" s="418">
        <v>15</v>
      </c>
      <c r="W95" s="418">
        <v>16</v>
      </c>
      <c r="X95" s="418">
        <v>17</v>
      </c>
      <c r="Y95" s="418">
        <v>18</v>
      </c>
      <c r="Z95" s="517">
        <v>19</v>
      </c>
    </row>
    <row r="96" spans="1:28" hidden="1" outlineLevel="1" x14ac:dyDescent="0.3">
      <c r="A96" s="912" t="s">
        <v>107</v>
      </c>
      <c r="B96" s="461" t="str">
        <f>B71</f>
        <v/>
      </c>
      <c r="C96" s="500" t="str">
        <f>IF(B96="","",VLOOKUP(B96,'6.8_Pakalpojumu_saraksts'!A:B,2,0))</f>
        <v/>
      </c>
      <c r="D96" s="438" t="str">
        <f>IF(C96="","",VLOOKUP(C96,'6.8_Pakalpojumu_saraksts'!B:D,3,0))</f>
        <v/>
      </c>
      <c r="E96" s="455" t="str">
        <f>E71</f>
        <v/>
      </c>
      <c r="F96" s="469">
        <f>SUM(G96:L96)</f>
        <v>0</v>
      </c>
      <c r="G96" s="470" t="str">
        <f>U71</f>
        <v/>
      </c>
      <c r="H96" s="470" t="str">
        <f t="shared" ref="H96:H110" si="66">V71</f>
        <v/>
      </c>
      <c r="I96" s="470" t="str">
        <f t="shared" ref="I96:I110" si="67">W71</f>
        <v/>
      </c>
      <c r="J96" s="470" t="str">
        <f t="shared" ref="J96:J110" si="68">X71</f>
        <v/>
      </c>
      <c r="K96" s="470" t="str">
        <f t="shared" ref="K96:K110" si="69">Y71</f>
        <v/>
      </c>
      <c r="L96" s="470" t="str">
        <f t="shared" ref="L96:L110" si="70">Z71</f>
        <v/>
      </c>
      <c r="M96" s="469">
        <f>SUM(N96:S96)</f>
        <v>0</v>
      </c>
      <c r="N96" s="470"/>
      <c r="O96" s="471"/>
      <c r="P96" s="471"/>
      <c r="Q96" s="504"/>
      <c r="R96" s="512"/>
      <c r="S96" s="514"/>
      <c r="T96" s="469">
        <f>SUM(U96:Z96)</f>
        <v>0</v>
      </c>
      <c r="U96" s="440" t="str">
        <f>IF(G96="","",IF(G96+N96=0,"",(G96+N96)))</f>
        <v/>
      </c>
      <c r="V96" s="441" t="str">
        <f t="shared" ref="V96:V110" si="71">IF(H96="","",IF(H96+O96=0,"",(H96+O96)))</f>
        <v/>
      </c>
      <c r="W96" s="441" t="str">
        <f t="shared" ref="W96:W110" si="72">IF(I96="","",IF(I96+P96=0,"",(I96+P96)))</f>
        <v/>
      </c>
      <c r="X96" s="441" t="str">
        <f t="shared" ref="X96:X110" si="73">IF(J96="","",IF(J96+Q96=0,"",(J96+Q96)))</f>
        <v/>
      </c>
      <c r="Y96" s="441" t="str">
        <f t="shared" ref="Y96:Y110" si="74">IF(K96="","",IF(K96+R96=0,"",(K96+R96)))</f>
        <v/>
      </c>
      <c r="Z96" s="442" t="str">
        <f t="shared" ref="Z96:Z110" si="75">IF(L96="","",IF(L96+S96=0,"",(L96+S96)))</f>
        <v/>
      </c>
      <c r="AA96" s="687" t="b">
        <f t="shared" ref="AA96" si="76">F96=T96</f>
        <v>1</v>
      </c>
      <c r="AB96" s="681" t="b">
        <f t="shared" ref="AB96" si="77">M96=0</f>
        <v>1</v>
      </c>
    </row>
    <row r="97" spans="1:28" hidden="1" outlineLevel="1" x14ac:dyDescent="0.3">
      <c r="A97" s="912"/>
      <c r="B97" s="462" t="str">
        <f t="shared" ref="B97:B110" si="78">B72</f>
        <v/>
      </c>
      <c r="C97" s="68" t="str">
        <f>IF(B97="","",VLOOKUP(B97,'6.8_Pakalpojumu_saraksts'!A:B,2,0))</f>
        <v/>
      </c>
      <c r="D97" s="472" t="str">
        <f>IF(C97="","",VLOOKUP(C97,'6.8_Pakalpojumu_saraksts'!B:D,3,0))</f>
        <v/>
      </c>
      <c r="E97" s="456" t="str">
        <f t="shared" ref="E97:E110" si="79">E72</f>
        <v/>
      </c>
      <c r="F97" s="473">
        <f t="shared" ref="F97:F110" si="80">SUM(G97:L97)</f>
        <v>0</v>
      </c>
      <c r="G97" s="470" t="str">
        <f t="shared" ref="G97:G110" si="81">U72</f>
        <v/>
      </c>
      <c r="H97" s="470" t="str">
        <f t="shared" si="66"/>
        <v/>
      </c>
      <c r="I97" s="470" t="str">
        <f t="shared" si="67"/>
        <v/>
      </c>
      <c r="J97" s="470" t="str">
        <f t="shared" si="68"/>
        <v/>
      </c>
      <c r="K97" s="470" t="str">
        <f t="shared" si="69"/>
        <v/>
      </c>
      <c r="L97" s="470" t="str">
        <f t="shared" si="70"/>
        <v/>
      </c>
      <c r="M97" s="473">
        <f t="shared" ref="M97:M110" si="82">SUM(N97:S97)</f>
        <v>0</v>
      </c>
      <c r="N97" s="474"/>
      <c r="O97" s="33"/>
      <c r="P97" s="33"/>
      <c r="Q97" s="512"/>
      <c r="R97" s="507"/>
      <c r="S97" s="508"/>
      <c r="T97" s="473">
        <f t="shared" ref="T97:T110" si="83">SUM(U97:Z97)</f>
        <v>0</v>
      </c>
      <c r="U97" s="443" t="str">
        <f t="shared" ref="U97:U100" si="84">IF(G97="","",IF(G97+N97=0,"",(G97+N97)))</f>
        <v/>
      </c>
      <c r="V97" s="444" t="str">
        <f t="shared" si="71"/>
        <v/>
      </c>
      <c r="W97" s="444" t="str">
        <f t="shared" si="72"/>
        <v/>
      </c>
      <c r="X97" s="444" t="str">
        <f t="shared" si="73"/>
        <v/>
      </c>
      <c r="Y97" s="444" t="str">
        <f t="shared" si="74"/>
        <v/>
      </c>
      <c r="Z97" s="445" t="str">
        <f t="shared" si="75"/>
        <v/>
      </c>
      <c r="AA97" s="687" t="b">
        <f t="shared" ref="AA97:AA110" si="85">F97=T97</f>
        <v>1</v>
      </c>
      <c r="AB97" s="681" t="b">
        <f t="shared" ref="AB97:AB110" si="86">M97=0</f>
        <v>1</v>
      </c>
    </row>
    <row r="98" spans="1:28" hidden="1" outlineLevel="1" x14ac:dyDescent="0.3">
      <c r="A98" s="912"/>
      <c r="B98" s="462" t="str">
        <f t="shared" si="78"/>
        <v/>
      </c>
      <c r="C98" s="68" t="str">
        <f>IF(B98="","",VLOOKUP(B98,'6.8_Pakalpojumu_saraksts'!A:B,2,0))</f>
        <v/>
      </c>
      <c r="D98" s="472" t="str">
        <f>IF(C98="","",VLOOKUP(C98,'6.8_Pakalpojumu_saraksts'!B:D,3,0))</f>
        <v/>
      </c>
      <c r="E98" s="456" t="str">
        <f t="shared" si="79"/>
        <v/>
      </c>
      <c r="F98" s="473">
        <f t="shared" si="80"/>
        <v>0</v>
      </c>
      <c r="G98" s="470" t="str">
        <f t="shared" si="81"/>
        <v/>
      </c>
      <c r="H98" s="470" t="str">
        <f t="shared" si="66"/>
        <v/>
      </c>
      <c r="I98" s="470" t="str">
        <f t="shared" si="67"/>
        <v/>
      </c>
      <c r="J98" s="470" t="str">
        <f t="shared" si="68"/>
        <v/>
      </c>
      <c r="K98" s="470" t="str">
        <f t="shared" si="69"/>
        <v/>
      </c>
      <c r="L98" s="470" t="str">
        <f t="shared" si="70"/>
        <v/>
      </c>
      <c r="M98" s="473">
        <f t="shared" si="82"/>
        <v>0</v>
      </c>
      <c r="N98" s="474"/>
      <c r="O98" s="33"/>
      <c r="P98" s="33"/>
      <c r="Q98" s="512"/>
      <c r="R98" s="507"/>
      <c r="S98" s="508"/>
      <c r="T98" s="473">
        <f t="shared" si="83"/>
        <v>0</v>
      </c>
      <c r="U98" s="443" t="str">
        <f t="shared" si="84"/>
        <v/>
      </c>
      <c r="V98" s="444" t="str">
        <f t="shared" si="71"/>
        <v/>
      </c>
      <c r="W98" s="444" t="str">
        <f t="shared" si="72"/>
        <v/>
      </c>
      <c r="X98" s="444" t="str">
        <f t="shared" si="73"/>
        <v/>
      </c>
      <c r="Y98" s="444" t="str">
        <f t="shared" si="74"/>
        <v/>
      </c>
      <c r="Z98" s="445" t="str">
        <f t="shared" si="75"/>
        <v/>
      </c>
      <c r="AA98" s="687" t="b">
        <f t="shared" si="85"/>
        <v>1</v>
      </c>
      <c r="AB98" s="681" t="b">
        <f t="shared" si="86"/>
        <v>1</v>
      </c>
    </row>
    <row r="99" spans="1:28" hidden="1" outlineLevel="1" x14ac:dyDescent="0.3">
      <c r="A99" s="912"/>
      <c r="B99" s="462" t="str">
        <f t="shared" si="78"/>
        <v/>
      </c>
      <c r="C99" s="68" t="str">
        <f>IF(B99="","",VLOOKUP(B99,'6.8_Pakalpojumu_saraksts'!A:B,2,0))</f>
        <v/>
      </c>
      <c r="D99" s="472" t="str">
        <f>IF(C99="","",VLOOKUP(C99,'6.8_Pakalpojumu_saraksts'!B:D,3,0))</f>
        <v/>
      </c>
      <c r="E99" s="456" t="str">
        <f t="shared" si="79"/>
        <v/>
      </c>
      <c r="F99" s="473">
        <f t="shared" si="80"/>
        <v>0</v>
      </c>
      <c r="G99" s="470" t="str">
        <f t="shared" si="81"/>
        <v/>
      </c>
      <c r="H99" s="470" t="str">
        <f t="shared" si="66"/>
        <v/>
      </c>
      <c r="I99" s="470" t="str">
        <f t="shared" si="67"/>
        <v/>
      </c>
      <c r="J99" s="470" t="str">
        <f t="shared" si="68"/>
        <v/>
      </c>
      <c r="K99" s="470" t="str">
        <f t="shared" si="69"/>
        <v/>
      </c>
      <c r="L99" s="470" t="str">
        <f t="shared" si="70"/>
        <v/>
      </c>
      <c r="M99" s="473">
        <f t="shared" si="82"/>
        <v>0</v>
      </c>
      <c r="N99" s="474"/>
      <c r="O99" s="33"/>
      <c r="P99" s="33"/>
      <c r="Q99" s="512"/>
      <c r="R99" s="507"/>
      <c r="S99" s="508"/>
      <c r="T99" s="473">
        <f t="shared" si="83"/>
        <v>0</v>
      </c>
      <c r="U99" s="443" t="str">
        <f t="shared" si="84"/>
        <v/>
      </c>
      <c r="V99" s="444" t="str">
        <f t="shared" si="71"/>
        <v/>
      </c>
      <c r="W99" s="444" t="str">
        <f t="shared" si="72"/>
        <v/>
      </c>
      <c r="X99" s="444" t="str">
        <f t="shared" si="73"/>
        <v/>
      </c>
      <c r="Y99" s="444" t="str">
        <f t="shared" si="74"/>
        <v/>
      </c>
      <c r="Z99" s="445" t="str">
        <f t="shared" si="75"/>
        <v/>
      </c>
      <c r="AA99" s="687" t="b">
        <f t="shared" si="85"/>
        <v>1</v>
      </c>
      <c r="AB99" s="681" t="b">
        <f t="shared" si="86"/>
        <v>1</v>
      </c>
    </row>
    <row r="100" spans="1:28" ht="15" hidden="1" outlineLevel="1" thickBot="1" x14ac:dyDescent="0.35">
      <c r="A100" s="913"/>
      <c r="B100" s="463" t="str">
        <f t="shared" si="78"/>
        <v/>
      </c>
      <c r="C100" s="501" t="str">
        <f>IF(B100="","",VLOOKUP(B100,'6.8_Pakalpojumu_saraksts'!A:B,2,0))</f>
        <v/>
      </c>
      <c r="D100" s="502" t="str">
        <f>IF(C100="","",VLOOKUP(C100,'6.8_Pakalpojumu_saraksts'!B:D,3,0))</f>
        <v/>
      </c>
      <c r="E100" s="457" t="str">
        <f t="shared" si="79"/>
        <v/>
      </c>
      <c r="F100" s="475">
        <f t="shared" si="80"/>
        <v>0</v>
      </c>
      <c r="G100" s="476" t="str">
        <f t="shared" si="81"/>
        <v/>
      </c>
      <c r="H100" s="476" t="str">
        <f t="shared" si="66"/>
        <v/>
      </c>
      <c r="I100" s="476" t="str">
        <f t="shared" si="67"/>
        <v/>
      </c>
      <c r="J100" s="476" t="str">
        <f t="shared" si="68"/>
        <v/>
      </c>
      <c r="K100" s="476" t="str">
        <f t="shared" si="69"/>
        <v/>
      </c>
      <c r="L100" s="476" t="str">
        <f t="shared" si="70"/>
        <v/>
      </c>
      <c r="M100" s="475">
        <f t="shared" si="82"/>
        <v>0</v>
      </c>
      <c r="N100" s="477"/>
      <c r="O100" s="439"/>
      <c r="P100" s="439"/>
      <c r="Q100" s="513"/>
      <c r="R100" s="510"/>
      <c r="S100" s="511"/>
      <c r="T100" s="475">
        <f t="shared" si="83"/>
        <v>0</v>
      </c>
      <c r="U100" s="446" t="str">
        <f t="shared" si="84"/>
        <v/>
      </c>
      <c r="V100" s="447" t="str">
        <f t="shared" si="71"/>
        <v/>
      </c>
      <c r="W100" s="447" t="str">
        <f t="shared" si="72"/>
        <v/>
      </c>
      <c r="X100" s="447" t="str">
        <f t="shared" si="73"/>
        <v/>
      </c>
      <c r="Y100" s="447" t="str">
        <f t="shared" si="74"/>
        <v/>
      </c>
      <c r="Z100" s="448" t="str">
        <f t="shared" si="75"/>
        <v/>
      </c>
      <c r="AA100" s="687" t="b">
        <f t="shared" si="85"/>
        <v>1</v>
      </c>
      <c r="AB100" s="681" t="b">
        <f t="shared" si="86"/>
        <v>1</v>
      </c>
    </row>
    <row r="101" spans="1:28" hidden="1" outlineLevel="1" x14ac:dyDescent="0.3">
      <c r="A101" s="919" t="s">
        <v>318</v>
      </c>
      <c r="B101" s="461" t="str">
        <f t="shared" si="78"/>
        <v/>
      </c>
      <c r="C101" s="500" t="str">
        <f>IF(B101="","",VLOOKUP(B101,'6.8_Pakalpojumu_saraksts'!A:B,2,0))</f>
        <v/>
      </c>
      <c r="D101" s="438" t="str">
        <f>IF(C101="","",VLOOKUP(C101,'6.8_Pakalpojumu_saraksts'!B:D,3,0))</f>
        <v/>
      </c>
      <c r="E101" s="455" t="str">
        <f t="shared" si="79"/>
        <v/>
      </c>
      <c r="F101" s="479">
        <f t="shared" si="80"/>
        <v>0</v>
      </c>
      <c r="G101" s="480" t="str">
        <f t="shared" si="81"/>
        <v/>
      </c>
      <c r="H101" s="480" t="str">
        <f t="shared" si="66"/>
        <v/>
      </c>
      <c r="I101" s="480" t="str">
        <f t="shared" si="67"/>
        <v/>
      </c>
      <c r="J101" s="480" t="str">
        <f t="shared" si="68"/>
        <v/>
      </c>
      <c r="K101" s="480" t="str">
        <f t="shared" si="69"/>
        <v/>
      </c>
      <c r="L101" s="481" t="str">
        <f t="shared" si="70"/>
        <v/>
      </c>
      <c r="M101" s="479">
        <f t="shared" si="82"/>
        <v>0</v>
      </c>
      <c r="N101" s="480"/>
      <c r="O101" s="437"/>
      <c r="P101" s="437"/>
      <c r="Q101" s="504"/>
      <c r="R101" s="504"/>
      <c r="S101" s="505"/>
      <c r="T101" s="479">
        <f t="shared" si="83"/>
        <v>0</v>
      </c>
      <c r="U101" s="440" t="str">
        <f>IF(G101="","",IF(G101+N101=0,"",(G101+N101)))</f>
        <v/>
      </c>
      <c r="V101" s="441" t="str">
        <f t="shared" si="71"/>
        <v/>
      </c>
      <c r="W101" s="441" t="str">
        <f t="shared" si="72"/>
        <v/>
      </c>
      <c r="X101" s="441" t="str">
        <f t="shared" si="73"/>
        <v/>
      </c>
      <c r="Y101" s="441" t="str">
        <f t="shared" si="74"/>
        <v/>
      </c>
      <c r="Z101" s="442" t="str">
        <f t="shared" si="75"/>
        <v/>
      </c>
      <c r="AA101" s="687" t="b">
        <f t="shared" si="85"/>
        <v>1</v>
      </c>
      <c r="AB101" s="681" t="b">
        <f t="shared" si="86"/>
        <v>1</v>
      </c>
    </row>
    <row r="102" spans="1:28" hidden="1" outlineLevel="1" x14ac:dyDescent="0.3">
      <c r="A102" s="912"/>
      <c r="B102" s="462" t="str">
        <f t="shared" si="78"/>
        <v/>
      </c>
      <c r="C102" s="68" t="str">
        <f>IF(B102="","",VLOOKUP(B102,'6.8_Pakalpojumu_saraksts'!A:B,2,0))</f>
        <v/>
      </c>
      <c r="D102" s="472" t="str">
        <f>IF(C102="","",VLOOKUP(C102,'6.8_Pakalpojumu_saraksts'!B:D,3,0))</f>
        <v/>
      </c>
      <c r="E102" s="456" t="str">
        <f t="shared" si="79"/>
        <v/>
      </c>
      <c r="F102" s="473">
        <f t="shared" si="80"/>
        <v>0</v>
      </c>
      <c r="G102" s="470" t="str">
        <f t="shared" si="81"/>
        <v/>
      </c>
      <c r="H102" s="470" t="str">
        <f t="shared" si="66"/>
        <v/>
      </c>
      <c r="I102" s="470" t="str">
        <f t="shared" si="67"/>
        <v/>
      </c>
      <c r="J102" s="470" t="str">
        <f t="shared" si="68"/>
        <v/>
      </c>
      <c r="K102" s="470" t="str">
        <f t="shared" si="69"/>
        <v/>
      </c>
      <c r="L102" s="482" t="str">
        <f t="shared" si="70"/>
        <v/>
      </c>
      <c r="M102" s="473">
        <f t="shared" si="82"/>
        <v>0</v>
      </c>
      <c r="N102" s="474"/>
      <c r="O102" s="33"/>
      <c r="P102" s="33"/>
      <c r="Q102" s="512"/>
      <c r="R102" s="507"/>
      <c r="S102" s="508"/>
      <c r="T102" s="473">
        <f t="shared" si="83"/>
        <v>0</v>
      </c>
      <c r="U102" s="443" t="str">
        <f t="shared" ref="U102:U105" si="87">IF(G102="","",IF(G102+N102=0,"",(G102+N102)))</f>
        <v/>
      </c>
      <c r="V102" s="444" t="str">
        <f t="shared" si="71"/>
        <v/>
      </c>
      <c r="W102" s="444" t="str">
        <f t="shared" si="72"/>
        <v/>
      </c>
      <c r="X102" s="444" t="str">
        <f t="shared" si="73"/>
        <v/>
      </c>
      <c r="Y102" s="444" t="str">
        <f t="shared" si="74"/>
        <v/>
      </c>
      <c r="Z102" s="445" t="str">
        <f t="shared" si="75"/>
        <v/>
      </c>
      <c r="AA102" s="687" t="b">
        <f t="shared" si="85"/>
        <v>1</v>
      </c>
      <c r="AB102" s="681" t="b">
        <f t="shared" si="86"/>
        <v>1</v>
      </c>
    </row>
    <row r="103" spans="1:28" hidden="1" outlineLevel="1" x14ac:dyDescent="0.3">
      <c r="A103" s="912"/>
      <c r="B103" s="462" t="str">
        <f t="shared" si="78"/>
        <v/>
      </c>
      <c r="C103" s="68" t="str">
        <f>IF(B103="","",VLOOKUP(B103,'6.8_Pakalpojumu_saraksts'!A:B,2,0))</f>
        <v/>
      </c>
      <c r="D103" s="472" t="str">
        <f>IF(C103="","",VLOOKUP(C103,'6.8_Pakalpojumu_saraksts'!B:D,3,0))</f>
        <v/>
      </c>
      <c r="E103" s="456" t="str">
        <f t="shared" si="79"/>
        <v/>
      </c>
      <c r="F103" s="473">
        <f t="shared" si="80"/>
        <v>0</v>
      </c>
      <c r="G103" s="470" t="str">
        <f t="shared" si="81"/>
        <v/>
      </c>
      <c r="H103" s="470" t="str">
        <f t="shared" si="66"/>
        <v/>
      </c>
      <c r="I103" s="470" t="str">
        <f t="shared" si="67"/>
        <v/>
      </c>
      <c r="J103" s="470" t="str">
        <f t="shared" si="68"/>
        <v/>
      </c>
      <c r="K103" s="470" t="str">
        <f t="shared" si="69"/>
        <v/>
      </c>
      <c r="L103" s="482" t="str">
        <f t="shared" si="70"/>
        <v/>
      </c>
      <c r="M103" s="473">
        <f t="shared" si="82"/>
        <v>0</v>
      </c>
      <c r="N103" s="474"/>
      <c r="O103" s="33"/>
      <c r="P103" s="33"/>
      <c r="Q103" s="512"/>
      <c r="R103" s="507"/>
      <c r="S103" s="508"/>
      <c r="T103" s="473">
        <f t="shared" si="83"/>
        <v>0</v>
      </c>
      <c r="U103" s="443" t="str">
        <f t="shared" si="87"/>
        <v/>
      </c>
      <c r="V103" s="444" t="str">
        <f t="shared" si="71"/>
        <v/>
      </c>
      <c r="W103" s="444" t="str">
        <f t="shared" si="72"/>
        <v/>
      </c>
      <c r="X103" s="444" t="str">
        <f t="shared" si="73"/>
        <v/>
      </c>
      <c r="Y103" s="444" t="str">
        <f t="shared" si="74"/>
        <v/>
      </c>
      <c r="Z103" s="445" t="str">
        <f t="shared" si="75"/>
        <v/>
      </c>
      <c r="AA103" s="687" t="b">
        <f t="shared" si="85"/>
        <v>1</v>
      </c>
      <c r="AB103" s="681" t="b">
        <f t="shared" si="86"/>
        <v>1</v>
      </c>
    </row>
    <row r="104" spans="1:28" hidden="1" outlineLevel="1" x14ac:dyDescent="0.3">
      <c r="A104" s="912"/>
      <c r="B104" s="462" t="str">
        <f t="shared" si="78"/>
        <v/>
      </c>
      <c r="C104" s="68" t="str">
        <f>IF(B104="","",VLOOKUP(B104,'6.8_Pakalpojumu_saraksts'!A:B,2,0))</f>
        <v/>
      </c>
      <c r="D104" s="472" t="str">
        <f>IF(C104="","",VLOOKUP(C104,'6.8_Pakalpojumu_saraksts'!B:D,3,0))</f>
        <v/>
      </c>
      <c r="E104" s="456" t="str">
        <f t="shared" si="79"/>
        <v/>
      </c>
      <c r="F104" s="473">
        <f t="shared" si="80"/>
        <v>0</v>
      </c>
      <c r="G104" s="470" t="str">
        <f t="shared" si="81"/>
        <v/>
      </c>
      <c r="H104" s="470" t="str">
        <f t="shared" si="66"/>
        <v/>
      </c>
      <c r="I104" s="470" t="str">
        <f t="shared" si="67"/>
        <v/>
      </c>
      <c r="J104" s="470" t="str">
        <f t="shared" si="68"/>
        <v/>
      </c>
      <c r="K104" s="470" t="str">
        <f t="shared" si="69"/>
        <v/>
      </c>
      <c r="L104" s="482" t="str">
        <f t="shared" si="70"/>
        <v/>
      </c>
      <c r="M104" s="473">
        <f t="shared" si="82"/>
        <v>0</v>
      </c>
      <c r="N104" s="474"/>
      <c r="O104" s="33"/>
      <c r="P104" s="33"/>
      <c r="Q104" s="512"/>
      <c r="R104" s="507"/>
      <c r="S104" s="508"/>
      <c r="T104" s="473">
        <f t="shared" si="83"/>
        <v>0</v>
      </c>
      <c r="U104" s="443" t="str">
        <f t="shared" si="87"/>
        <v/>
      </c>
      <c r="V104" s="444" t="str">
        <f t="shared" si="71"/>
        <v/>
      </c>
      <c r="W104" s="444" t="str">
        <f t="shared" si="72"/>
        <v/>
      </c>
      <c r="X104" s="444" t="str">
        <f t="shared" si="73"/>
        <v/>
      </c>
      <c r="Y104" s="444" t="str">
        <f t="shared" si="74"/>
        <v/>
      </c>
      <c r="Z104" s="445" t="str">
        <f t="shared" si="75"/>
        <v/>
      </c>
      <c r="AA104" s="687" t="b">
        <f t="shared" si="85"/>
        <v>1</v>
      </c>
      <c r="AB104" s="681" t="b">
        <f t="shared" si="86"/>
        <v>1</v>
      </c>
    </row>
    <row r="105" spans="1:28" ht="15" hidden="1" outlineLevel="1" thickBot="1" x14ac:dyDescent="0.35">
      <c r="A105" s="913"/>
      <c r="B105" s="463" t="str">
        <f t="shared" si="78"/>
        <v/>
      </c>
      <c r="C105" s="501" t="str">
        <f>IF(B105="","",VLOOKUP(B105,'6.8_Pakalpojumu_saraksts'!A:B,2,0))</f>
        <v/>
      </c>
      <c r="D105" s="502" t="str">
        <f>IF(C105="","",VLOOKUP(C105,'6.8_Pakalpojumu_saraksts'!B:D,3,0))</f>
        <v/>
      </c>
      <c r="E105" s="457" t="str">
        <f t="shared" si="79"/>
        <v/>
      </c>
      <c r="F105" s="475">
        <f t="shared" si="80"/>
        <v>0</v>
      </c>
      <c r="G105" s="483" t="str">
        <f t="shared" si="81"/>
        <v/>
      </c>
      <c r="H105" s="483" t="str">
        <f t="shared" si="66"/>
        <v/>
      </c>
      <c r="I105" s="483" t="str">
        <f t="shared" si="67"/>
        <v/>
      </c>
      <c r="J105" s="483" t="str">
        <f t="shared" si="68"/>
        <v/>
      </c>
      <c r="K105" s="483" t="str">
        <f t="shared" si="69"/>
        <v/>
      </c>
      <c r="L105" s="484" t="str">
        <f t="shared" si="70"/>
        <v/>
      </c>
      <c r="M105" s="475">
        <f t="shared" si="82"/>
        <v>0</v>
      </c>
      <c r="N105" s="477"/>
      <c r="O105" s="439"/>
      <c r="P105" s="439"/>
      <c r="Q105" s="513"/>
      <c r="R105" s="510"/>
      <c r="S105" s="511"/>
      <c r="T105" s="475">
        <f t="shared" si="83"/>
        <v>0</v>
      </c>
      <c r="U105" s="446" t="str">
        <f t="shared" si="87"/>
        <v/>
      </c>
      <c r="V105" s="447" t="str">
        <f t="shared" si="71"/>
        <v/>
      </c>
      <c r="W105" s="447" t="str">
        <f t="shared" si="72"/>
        <v/>
      </c>
      <c r="X105" s="447" t="str">
        <f t="shared" si="73"/>
        <v/>
      </c>
      <c r="Y105" s="447" t="str">
        <f t="shared" si="74"/>
        <v/>
      </c>
      <c r="Z105" s="448" t="str">
        <f t="shared" si="75"/>
        <v/>
      </c>
      <c r="AA105" s="687" t="b">
        <f t="shared" si="85"/>
        <v>1</v>
      </c>
      <c r="AB105" s="681" t="b">
        <f t="shared" si="86"/>
        <v>1</v>
      </c>
    </row>
    <row r="106" spans="1:28" hidden="1" outlineLevel="1" x14ac:dyDescent="0.3">
      <c r="A106" s="919" t="s">
        <v>319</v>
      </c>
      <c r="B106" s="461" t="str">
        <f t="shared" si="78"/>
        <v/>
      </c>
      <c r="C106" s="500" t="str">
        <f>IF(B106="","",VLOOKUP(B106,'6.8_Pakalpojumu_saraksts'!A:B,2,0))</f>
        <v/>
      </c>
      <c r="D106" s="438" t="str">
        <f>IF(C106="","",VLOOKUP(C106,'6.8_Pakalpojumu_saraksts'!B:D,3,0))</f>
        <v/>
      </c>
      <c r="E106" s="455" t="str">
        <f t="shared" si="79"/>
        <v/>
      </c>
      <c r="F106" s="479">
        <f t="shared" si="80"/>
        <v>0</v>
      </c>
      <c r="G106" s="480" t="str">
        <f t="shared" si="81"/>
        <v/>
      </c>
      <c r="H106" s="480" t="str">
        <f t="shared" si="66"/>
        <v/>
      </c>
      <c r="I106" s="480" t="str">
        <f t="shared" si="67"/>
        <v/>
      </c>
      <c r="J106" s="480" t="str">
        <f t="shared" si="68"/>
        <v/>
      </c>
      <c r="K106" s="480" t="str">
        <f t="shared" si="69"/>
        <v/>
      </c>
      <c r="L106" s="481" t="str">
        <f t="shared" si="70"/>
        <v/>
      </c>
      <c r="M106" s="479">
        <f t="shared" si="82"/>
        <v>0</v>
      </c>
      <c r="N106" s="480"/>
      <c r="O106" s="437"/>
      <c r="P106" s="437"/>
      <c r="Q106" s="504"/>
      <c r="R106" s="504"/>
      <c r="S106" s="505"/>
      <c r="T106" s="479">
        <f t="shared" si="83"/>
        <v>0</v>
      </c>
      <c r="U106" s="440" t="str">
        <f>IF(G106="","",IF(G106+N106=0,"",(G106+N106)))</f>
        <v/>
      </c>
      <c r="V106" s="441" t="str">
        <f t="shared" si="71"/>
        <v/>
      </c>
      <c r="W106" s="441" t="str">
        <f t="shared" si="72"/>
        <v/>
      </c>
      <c r="X106" s="441" t="str">
        <f t="shared" si="73"/>
        <v/>
      </c>
      <c r="Y106" s="441" t="str">
        <f t="shared" si="74"/>
        <v/>
      </c>
      <c r="Z106" s="442" t="str">
        <f t="shared" si="75"/>
        <v/>
      </c>
      <c r="AA106" s="687" t="b">
        <f t="shared" si="85"/>
        <v>1</v>
      </c>
      <c r="AB106" s="681" t="b">
        <f t="shared" si="86"/>
        <v>1</v>
      </c>
    </row>
    <row r="107" spans="1:28" hidden="1" outlineLevel="1" x14ac:dyDescent="0.3">
      <c r="A107" s="912"/>
      <c r="B107" s="462" t="str">
        <f t="shared" si="78"/>
        <v/>
      </c>
      <c r="C107" s="68" t="str">
        <f>IF(B107="","",VLOOKUP(B107,'6.8_Pakalpojumu_saraksts'!A:B,2,0))</f>
        <v/>
      </c>
      <c r="D107" s="472" t="str">
        <f>IF(C107="","",VLOOKUP(C107,'6.8_Pakalpojumu_saraksts'!B:D,3,0))</f>
        <v/>
      </c>
      <c r="E107" s="456" t="str">
        <f t="shared" si="79"/>
        <v/>
      </c>
      <c r="F107" s="473">
        <f t="shared" si="80"/>
        <v>0</v>
      </c>
      <c r="G107" s="470" t="str">
        <f t="shared" si="81"/>
        <v/>
      </c>
      <c r="H107" s="470" t="str">
        <f t="shared" si="66"/>
        <v/>
      </c>
      <c r="I107" s="470" t="str">
        <f t="shared" si="67"/>
        <v/>
      </c>
      <c r="J107" s="470" t="str">
        <f t="shared" si="68"/>
        <v/>
      </c>
      <c r="K107" s="470" t="str">
        <f t="shared" si="69"/>
        <v/>
      </c>
      <c r="L107" s="482" t="str">
        <f t="shared" si="70"/>
        <v/>
      </c>
      <c r="M107" s="473">
        <f t="shared" si="82"/>
        <v>0</v>
      </c>
      <c r="N107" s="474"/>
      <c r="O107" s="33"/>
      <c r="P107" s="33"/>
      <c r="Q107" s="512"/>
      <c r="R107" s="507"/>
      <c r="S107" s="508"/>
      <c r="T107" s="473">
        <f t="shared" si="83"/>
        <v>0</v>
      </c>
      <c r="U107" s="443" t="str">
        <f t="shared" ref="U107:U110" si="88">IF(G107="","",IF(G107+N107=0,"",(G107+N107)))</f>
        <v/>
      </c>
      <c r="V107" s="444" t="str">
        <f t="shared" si="71"/>
        <v/>
      </c>
      <c r="W107" s="444" t="str">
        <f t="shared" si="72"/>
        <v/>
      </c>
      <c r="X107" s="444" t="str">
        <f t="shared" si="73"/>
        <v/>
      </c>
      <c r="Y107" s="444" t="str">
        <f t="shared" si="74"/>
        <v/>
      </c>
      <c r="Z107" s="445" t="str">
        <f t="shared" si="75"/>
        <v/>
      </c>
      <c r="AA107" s="687" t="b">
        <f t="shared" si="85"/>
        <v>1</v>
      </c>
      <c r="AB107" s="681" t="b">
        <f t="shared" si="86"/>
        <v>1</v>
      </c>
    </row>
    <row r="108" spans="1:28" hidden="1" outlineLevel="1" x14ac:dyDescent="0.3">
      <c r="A108" s="912"/>
      <c r="B108" s="462" t="str">
        <f t="shared" si="78"/>
        <v/>
      </c>
      <c r="C108" s="68" t="str">
        <f>IF(B108="","",VLOOKUP(B108,'6.8_Pakalpojumu_saraksts'!A:B,2,0))</f>
        <v/>
      </c>
      <c r="D108" s="472" t="str">
        <f>IF(C108="","",VLOOKUP(C108,'6.8_Pakalpojumu_saraksts'!B:D,3,0))</f>
        <v/>
      </c>
      <c r="E108" s="456" t="str">
        <f t="shared" si="79"/>
        <v/>
      </c>
      <c r="F108" s="473">
        <f t="shared" si="80"/>
        <v>0</v>
      </c>
      <c r="G108" s="470" t="str">
        <f t="shared" si="81"/>
        <v/>
      </c>
      <c r="H108" s="470" t="str">
        <f t="shared" si="66"/>
        <v/>
      </c>
      <c r="I108" s="470" t="str">
        <f t="shared" si="67"/>
        <v/>
      </c>
      <c r="J108" s="470" t="str">
        <f t="shared" si="68"/>
        <v/>
      </c>
      <c r="K108" s="470" t="str">
        <f t="shared" si="69"/>
        <v/>
      </c>
      <c r="L108" s="482" t="str">
        <f t="shared" si="70"/>
        <v/>
      </c>
      <c r="M108" s="473">
        <f t="shared" si="82"/>
        <v>0</v>
      </c>
      <c r="N108" s="474"/>
      <c r="O108" s="33"/>
      <c r="P108" s="33"/>
      <c r="Q108" s="512"/>
      <c r="R108" s="507"/>
      <c r="S108" s="508"/>
      <c r="T108" s="473">
        <f t="shared" si="83"/>
        <v>0</v>
      </c>
      <c r="U108" s="443" t="str">
        <f t="shared" si="88"/>
        <v/>
      </c>
      <c r="V108" s="444" t="str">
        <f t="shared" si="71"/>
        <v/>
      </c>
      <c r="W108" s="444" t="str">
        <f t="shared" si="72"/>
        <v/>
      </c>
      <c r="X108" s="444" t="str">
        <f t="shared" si="73"/>
        <v/>
      </c>
      <c r="Y108" s="444" t="str">
        <f t="shared" si="74"/>
        <v/>
      </c>
      <c r="Z108" s="445" t="str">
        <f t="shared" si="75"/>
        <v/>
      </c>
      <c r="AA108" s="687" t="b">
        <f t="shared" si="85"/>
        <v>1</v>
      </c>
      <c r="AB108" s="681" t="b">
        <f t="shared" si="86"/>
        <v>1</v>
      </c>
    </row>
    <row r="109" spans="1:28" ht="63.75" hidden="1" customHeight="1" outlineLevel="1" x14ac:dyDescent="0.3">
      <c r="A109" s="912"/>
      <c r="B109" s="462" t="str">
        <f t="shared" si="78"/>
        <v/>
      </c>
      <c r="C109" s="68" t="str">
        <f>IF(B109="","",VLOOKUP(B109,'6.8_Pakalpojumu_saraksts'!A:B,2,0))</f>
        <v/>
      </c>
      <c r="D109" s="472" t="str">
        <f>IF(C109="","",VLOOKUP(C109,'6.8_Pakalpojumu_saraksts'!B:D,3,0))</f>
        <v/>
      </c>
      <c r="E109" s="456" t="str">
        <f t="shared" si="79"/>
        <v/>
      </c>
      <c r="F109" s="473">
        <f t="shared" si="80"/>
        <v>0</v>
      </c>
      <c r="G109" s="470" t="str">
        <f t="shared" si="81"/>
        <v/>
      </c>
      <c r="H109" s="470" t="str">
        <f t="shared" si="66"/>
        <v/>
      </c>
      <c r="I109" s="470" t="str">
        <f t="shared" si="67"/>
        <v/>
      </c>
      <c r="J109" s="470" t="str">
        <f t="shared" si="68"/>
        <v/>
      </c>
      <c r="K109" s="470" t="str">
        <f t="shared" si="69"/>
        <v/>
      </c>
      <c r="L109" s="482" t="str">
        <f t="shared" si="70"/>
        <v/>
      </c>
      <c r="M109" s="473">
        <f t="shared" si="82"/>
        <v>0</v>
      </c>
      <c r="N109" s="474"/>
      <c r="O109" s="33"/>
      <c r="P109" s="33"/>
      <c r="Q109" s="512"/>
      <c r="R109" s="507"/>
      <c r="S109" s="508"/>
      <c r="T109" s="473">
        <f t="shared" si="83"/>
        <v>0</v>
      </c>
      <c r="U109" s="443" t="str">
        <f t="shared" si="88"/>
        <v/>
      </c>
      <c r="V109" s="444" t="str">
        <f t="shared" si="71"/>
        <v/>
      </c>
      <c r="W109" s="444" t="str">
        <f t="shared" si="72"/>
        <v/>
      </c>
      <c r="X109" s="444" t="str">
        <f t="shared" si="73"/>
        <v/>
      </c>
      <c r="Y109" s="444" t="str">
        <f t="shared" si="74"/>
        <v/>
      </c>
      <c r="Z109" s="445" t="str">
        <f t="shared" si="75"/>
        <v/>
      </c>
      <c r="AA109" s="687" t="b">
        <f t="shared" si="85"/>
        <v>1</v>
      </c>
      <c r="AB109" s="681" t="b">
        <f t="shared" si="86"/>
        <v>1</v>
      </c>
    </row>
    <row r="110" spans="1:28" ht="57" hidden="1" customHeight="1" outlineLevel="1" thickBot="1" x14ac:dyDescent="0.35">
      <c r="A110" s="913"/>
      <c r="B110" s="463" t="str">
        <f t="shared" si="78"/>
        <v/>
      </c>
      <c r="C110" s="501" t="str">
        <f>IF(B110="","",VLOOKUP(B110,'6.8_Pakalpojumu_saraksts'!A:B,2,0))</f>
        <v/>
      </c>
      <c r="D110" s="502" t="str">
        <f>IF(C110="","",VLOOKUP(C110,'6.8_Pakalpojumu_saraksts'!B:D,3,0))</f>
        <v/>
      </c>
      <c r="E110" s="457" t="str">
        <f t="shared" si="79"/>
        <v/>
      </c>
      <c r="F110" s="475">
        <f t="shared" si="80"/>
        <v>0</v>
      </c>
      <c r="G110" s="483" t="str">
        <f t="shared" si="81"/>
        <v/>
      </c>
      <c r="H110" s="483" t="str">
        <f t="shared" si="66"/>
        <v/>
      </c>
      <c r="I110" s="483" t="str">
        <f t="shared" si="67"/>
        <v/>
      </c>
      <c r="J110" s="483" t="str">
        <f t="shared" si="68"/>
        <v/>
      </c>
      <c r="K110" s="483" t="str">
        <f t="shared" si="69"/>
        <v/>
      </c>
      <c r="L110" s="484" t="str">
        <f t="shared" si="70"/>
        <v/>
      </c>
      <c r="M110" s="475">
        <f t="shared" si="82"/>
        <v>0</v>
      </c>
      <c r="N110" s="477"/>
      <c r="O110" s="439"/>
      <c r="P110" s="439"/>
      <c r="Q110" s="513"/>
      <c r="R110" s="510"/>
      <c r="S110" s="511"/>
      <c r="T110" s="475">
        <f t="shared" si="83"/>
        <v>0</v>
      </c>
      <c r="U110" s="446" t="str">
        <f t="shared" si="88"/>
        <v/>
      </c>
      <c r="V110" s="447" t="str">
        <f t="shared" si="71"/>
        <v/>
      </c>
      <c r="W110" s="447" t="str">
        <f t="shared" si="72"/>
        <v/>
      </c>
      <c r="X110" s="447" t="str">
        <f t="shared" si="73"/>
        <v/>
      </c>
      <c r="Y110" s="447" t="str">
        <f t="shared" si="74"/>
        <v/>
      </c>
      <c r="Z110" s="448" t="str">
        <f t="shared" si="75"/>
        <v/>
      </c>
      <c r="AA110" s="687" t="b">
        <f t="shared" si="85"/>
        <v>1</v>
      </c>
      <c r="AB110" s="681" t="b">
        <f t="shared" si="86"/>
        <v>1</v>
      </c>
    </row>
    <row r="111" spans="1:28" hidden="1" outlineLevel="1" x14ac:dyDescent="0.3">
      <c r="A111" s="31"/>
      <c r="B111" s="31"/>
      <c r="C111" s="31"/>
      <c r="D111" s="31"/>
      <c r="E111" s="31"/>
      <c r="F111" s="31"/>
      <c r="G111" s="55"/>
      <c r="H111" s="55"/>
      <c r="I111" s="55"/>
      <c r="J111" s="55"/>
      <c r="K111" s="55"/>
      <c r="L111" s="55"/>
    </row>
    <row r="112" spans="1:28" hidden="1" outlineLevel="1" x14ac:dyDescent="0.3">
      <c r="A112" s="31"/>
      <c r="B112" s="31"/>
      <c r="C112" s="31"/>
      <c r="D112" s="31"/>
      <c r="E112" s="31"/>
      <c r="F112" s="31"/>
      <c r="G112" s="55"/>
      <c r="H112" s="55"/>
      <c r="I112" s="55"/>
      <c r="J112" s="55"/>
      <c r="K112" s="55"/>
      <c r="L112" s="55"/>
    </row>
    <row r="113" spans="1:28" ht="15.6" hidden="1" outlineLevel="1" x14ac:dyDescent="0.3">
      <c r="A113" s="888" t="s">
        <v>388</v>
      </c>
      <c r="B113" s="888"/>
      <c r="C113" s="213">
        <f>'6.2_Eksperti'!E79</f>
        <v>0</v>
      </c>
      <c r="D113" s="213"/>
      <c r="E113" s="31" t="s">
        <v>277</v>
      </c>
      <c r="F113" s="31"/>
      <c r="G113" s="57"/>
      <c r="H113" s="57"/>
      <c r="I113" s="57"/>
      <c r="J113" s="57"/>
      <c r="K113" s="57"/>
      <c r="L113" s="57"/>
    </row>
    <row r="114" spans="1:28" hidden="1" outlineLevel="1" x14ac:dyDescent="0.3">
      <c r="A114" s="31"/>
      <c r="B114" s="31"/>
      <c r="C114" s="31"/>
      <c r="D114" s="31"/>
      <c r="E114" s="214" t="s">
        <v>14</v>
      </c>
      <c r="F114" s="214"/>
      <c r="G114" s="31"/>
      <c r="H114" s="215"/>
      <c r="I114" s="215"/>
      <c r="J114" s="215"/>
      <c r="K114" s="215"/>
      <c r="L114" s="215"/>
    </row>
    <row r="115" spans="1:28" ht="18" hidden="1" outlineLevel="1" x14ac:dyDescent="0.3">
      <c r="A115" s="804" t="s">
        <v>389</v>
      </c>
      <c r="B115" s="804"/>
      <c r="C115" s="217">
        <f>'6.2_Eksperti'!B79</f>
        <v>0</v>
      </c>
      <c r="D115" s="217"/>
      <c r="E115" s="31" t="s">
        <v>277</v>
      </c>
      <c r="F115" s="31"/>
      <c r="G115" s="57"/>
      <c r="H115" s="57"/>
      <c r="I115" s="31"/>
      <c r="J115" s="31"/>
      <c r="K115" s="57"/>
      <c r="L115" s="218" t="str">
        <f>IF('6.2_Eksperti'!B82="","",'6.2_Eksperti'!B82)</f>
        <v/>
      </c>
    </row>
    <row r="116" spans="1:28" hidden="1" outlineLevel="1" x14ac:dyDescent="0.3">
      <c r="E116" s="31" t="s">
        <v>14</v>
      </c>
    </row>
    <row r="117" spans="1:28" collapsed="1" x14ac:dyDescent="0.3"/>
    <row r="118" spans="1:28" ht="15" hidden="1" outlineLevel="1" thickBot="1" x14ac:dyDescent="0.35">
      <c r="A118" s="889" t="s">
        <v>291</v>
      </c>
      <c r="B118" s="890"/>
      <c r="C118" s="890"/>
      <c r="D118" s="890"/>
      <c r="E118" s="891"/>
      <c r="F118" s="914" t="s">
        <v>486</v>
      </c>
      <c r="G118" s="915"/>
      <c r="H118" s="915"/>
      <c r="I118" s="916"/>
      <c r="J118" s="426" t="s">
        <v>391</v>
      </c>
      <c r="K118" s="427">
        <f>Y93</f>
        <v>2</v>
      </c>
      <c r="L118" s="427">
        <f>Z93</f>
        <v>2019</v>
      </c>
      <c r="M118" s="906" t="s">
        <v>487</v>
      </c>
      <c r="N118" s="907"/>
      <c r="O118" s="907"/>
      <c r="P118" s="908"/>
      <c r="Q118" s="426" t="s">
        <v>391</v>
      </c>
      <c r="R118" s="427">
        <f>IF(K118+1&gt;12,1,K118+1)</f>
        <v>3</v>
      </c>
      <c r="S118" s="428">
        <f>IF(R118&lt;=12,IF(K118&lt;R118,L118,L118+1),L118+1)</f>
        <v>2019</v>
      </c>
      <c r="T118" s="898" t="s">
        <v>486</v>
      </c>
      <c r="U118" s="899"/>
      <c r="V118" s="899"/>
      <c r="W118" s="900"/>
      <c r="X118" s="426" t="s">
        <v>391</v>
      </c>
      <c r="Y118" s="427">
        <f>R118</f>
        <v>3</v>
      </c>
      <c r="Z118" s="428">
        <f>S118</f>
        <v>2019</v>
      </c>
    </row>
    <row r="119" spans="1:28" ht="111" hidden="1" outlineLevel="1" thickBot="1" x14ac:dyDescent="0.35">
      <c r="A119" s="414" t="s">
        <v>105</v>
      </c>
      <c r="B119" s="414" t="s">
        <v>315</v>
      </c>
      <c r="C119" s="415" t="s">
        <v>307</v>
      </c>
      <c r="D119" s="415" t="s">
        <v>9</v>
      </c>
      <c r="E119" s="197" t="s">
        <v>317</v>
      </c>
      <c r="F119" s="220" t="s">
        <v>390</v>
      </c>
      <c r="G119" s="414" t="s">
        <v>90</v>
      </c>
      <c r="H119" s="416" t="s">
        <v>91</v>
      </c>
      <c r="I119" s="416" t="s">
        <v>92</v>
      </c>
      <c r="J119" s="416" t="s">
        <v>93</v>
      </c>
      <c r="K119" s="416" t="s">
        <v>94</v>
      </c>
      <c r="L119" s="417" t="s">
        <v>95</v>
      </c>
      <c r="M119" s="220" t="s">
        <v>390</v>
      </c>
      <c r="N119" s="414" t="s">
        <v>90</v>
      </c>
      <c r="O119" s="416" t="s">
        <v>91</v>
      </c>
      <c r="P119" s="416" t="s">
        <v>92</v>
      </c>
      <c r="Q119" s="416" t="s">
        <v>93</v>
      </c>
      <c r="R119" s="416" t="s">
        <v>94</v>
      </c>
      <c r="S119" s="417" t="s">
        <v>95</v>
      </c>
      <c r="T119" s="220" t="s">
        <v>390</v>
      </c>
      <c r="U119" s="414" t="s">
        <v>90</v>
      </c>
      <c r="V119" s="416" t="s">
        <v>91</v>
      </c>
      <c r="W119" s="416" t="s">
        <v>92</v>
      </c>
      <c r="X119" s="416" t="s">
        <v>93</v>
      </c>
      <c r="Y119" s="416" t="s">
        <v>94</v>
      </c>
      <c r="Z119" s="417" t="s">
        <v>95</v>
      </c>
    </row>
    <row r="120" spans="1:28" ht="15" hidden="1" outlineLevel="1" thickBot="1" x14ac:dyDescent="0.35">
      <c r="A120" s="197">
        <v>1</v>
      </c>
      <c r="B120" s="197">
        <v>2</v>
      </c>
      <c r="C120" s="197">
        <v>3</v>
      </c>
      <c r="D120" s="197">
        <v>4</v>
      </c>
      <c r="E120" s="197">
        <v>5</v>
      </c>
      <c r="F120" s="197">
        <v>6</v>
      </c>
      <c r="G120" s="515">
        <v>7</v>
      </c>
      <c r="H120" s="418">
        <v>8</v>
      </c>
      <c r="I120" s="418">
        <v>9</v>
      </c>
      <c r="J120" s="418">
        <v>10</v>
      </c>
      <c r="K120" s="418">
        <v>11</v>
      </c>
      <c r="L120" s="516">
        <v>12</v>
      </c>
      <c r="M120" s="197">
        <v>6</v>
      </c>
      <c r="N120" s="515">
        <v>7</v>
      </c>
      <c r="O120" s="418">
        <v>8</v>
      </c>
      <c r="P120" s="418">
        <v>9</v>
      </c>
      <c r="Q120" s="418">
        <v>10</v>
      </c>
      <c r="R120" s="418">
        <v>11</v>
      </c>
      <c r="S120" s="517">
        <v>12</v>
      </c>
      <c r="T120" s="197">
        <v>13</v>
      </c>
      <c r="U120" s="515">
        <v>14</v>
      </c>
      <c r="V120" s="418">
        <v>15</v>
      </c>
      <c r="W120" s="418">
        <v>16</v>
      </c>
      <c r="X120" s="418">
        <v>17</v>
      </c>
      <c r="Y120" s="418">
        <v>18</v>
      </c>
      <c r="Z120" s="517">
        <v>19</v>
      </c>
    </row>
    <row r="121" spans="1:28" hidden="1" outlineLevel="1" x14ac:dyDescent="0.3">
      <c r="A121" s="912" t="s">
        <v>107</v>
      </c>
      <c r="B121" s="461" t="str">
        <f>B96</f>
        <v/>
      </c>
      <c r="C121" s="468" t="str">
        <f>IF(B121="","",VLOOKUP(B121,'6.8_Pakalpojumu_saraksts'!A:B,2,0))</f>
        <v/>
      </c>
      <c r="D121" s="419" t="str">
        <f>IF(C121="","",VLOOKUP(C121,'6.8_Pakalpojumu_saraksts'!B:D,3,0))</f>
        <v/>
      </c>
      <c r="E121" s="455" t="str">
        <f>E96</f>
        <v/>
      </c>
      <c r="F121" s="469">
        <f>SUM(G121:L121)</f>
        <v>0</v>
      </c>
      <c r="G121" s="470" t="str">
        <f>U96</f>
        <v/>
      </c>
      <c r="H121" s="470" t="str">
        <f t="shared" ref="H121:H135" si="89">V96</f>
        <v/>
      </c>
      <c r="I121" s="470" t="str">
        <f t="shared" ref="I121:I135" si="90">W96</f>
        <v/>
      </c>
      <c r="J121" s="470" t="str">
        <f t="shared" ref="J121:J135" si="91">X96</f>
        <v/>
      </c>
      <c r="K121" s="470" t="str">
        <f t="shared" ref="K121:K135" si="92">Y96</f>
        <v/>
      </c>
      <c r="L121" s="470" t="str">
        <f t="shared" ref="L121:L135" si="93">Z96</f>
        <v/>
      </c>
      <c r="M121" s="469">
        <f>SUM(N121:S121)</f>
        <v>0</v>
      </c>
      <c r="N121" s="470"/>
      <c r="O121" s="471"/>
      <c r="P121" s="471"/>
      <c r="Q121" s="471"/>
      <c r="R121" s="512"/>
      <c r="S121" s="514"/>
      <c r="T121" s="469">
        <f>SUM(U121:Z121)</f>
        <v>0</v>
      </c>
      <c r="U121" s="440" t="str">
        <f>IF(G121="","",IF(G121+N121=0,"",(G121+N121)))</f>
        <v/>
      </c>
      <c r="V121" s="441" t="str">
        <f t="shared" ref="V121:V135" si="94">IF(H121="","",IF(H121+O121=0,"",(H121+O121)))</f>
        <v/>
      </c>
      <c r="W121" s="441" t="str">
        <f t="shared" ref="W121:W135" si="95">IF(I121="","",IF(I121+P121=0,"",(I121+P121)))</f>
        <v/>
      </c>
      <c r="X121" s="441" t="str">
        <f t="shared" ref="X121:X135" si="96">IF(J121="","",IF(J121+Q121=0,"",(J121+Q121)))</f>
        <v/>
      </c>
      <c r="Y121" s="441" t="str">
        <f t="shared" ref="Y121:Y135" si="97">IF(K121="","",IF(K121+R121=0,"",(K121+R121)))</f>
        <v/>
      </c>
      <c r="Z121" s="442" t="str">
        <f t="shared" ref="Z121:Z135" si="98">IF(L121="","",IF(L121+S121=0,"",(L121+S121)))</f>
        <v/>
      </c>
      <c r="AA121" s="687" t="b">
        <f t="shared" ref="AA121" si="99">F121=T121</f>
        <v>1</v>
      </c>
      <c r="AB121" s="681" t="b">
        <f t="shared" ref="AB121" si="100">M121=0</f>
        <v>1</v>
      </c>
    </row>
    <row r="122" spans="1:28" hidden="1" outlineLevel="1" x14ac:dyDescent="0.3">
      <c r="A122" s="912"/>
      <c r="B122" s="462" t="str">
        <f t="shared" ref="B122:B135" si="101">B97</f>
        <v/>
      </c>
      <c r="C122" s="371" t="str">
        <f>IF(B122="","",VLOOKUP(B122,'6.8_Pakalpojumu_saraksts'!A:B,2,0))</f>
        <v/>
      </c>
      <c r="D122" s="419" t="str">
        <f>IF(C122="","",VLOOKUP(C122,'6.8_Pakalpojumu_saraksts'!B:D,3,0))</f>
        <v/>
      </c>
      <c r="E122" s="456" t="str">
        <f t="shared" ref="E122:E135" si="102">E97</f>
        <v/>
      </c>
      <c r="F122" s="473">
        <f t="shared" ref="F122:F135" si="103">SUM(G122:L122)</f>
        <v>0</v>
      </c>
      <c r="G122" s="470" t="str">
        <f t="shared" ref="G122:G135" si="104">U97</f>
        <v/>
      </c>
      <c r="H122" s="470" t="str">
        <f t="shared" si="89"/>
        <v/>
      </c>
      <c r="I122" s="470" t="str">
        <f t="shared" si="90"/>
        <v/>
      </c>
      <c r="J122" s="470" t="str">
        <f t="shared" si="91"/>
        <v/>
      </c>
      <c r="K122" s="470" t="str">
        <f t="shared" si="92"/>
        <v/>
      </c>
      <c r="L122" s="470" t="str">
        <f t="shared" si="93"/>
        <v/>
      </c>
      <c r="M122" s="473">
        <f t="shared" ref="M122:M135" si="105">SUM(N122:S122)</f>
        <v>0</v>
      </c>
      <c r="N122" s="474"/>
      <c r="O122" s="33"/>
      <c r="P122" s="33"/>
      <c r="Q122" s="33"/>
      <c r="R122" s="507"/>
      <c r="S122" s="508"/>
      <c r="T122" s="473">
        <f t="shared" ref="T122:T135" si="106">SUM(U122:Z122)</f>
        <v>0</v>
      </c>
      <c r="U122" s="443" t="str">
        <f t="shared" ref="U122:U125" si="107">IF(G122="","",IF(G122+N122=0,"",(G122+N122)))</f>
        <v/>
      </c>
      <c r="V122" s="444" t="str">
        <f t="shared" si="94"/>
        <v/>
      </c>
      <c r="W122" s="444" t="str">
        <f t="shared" si="95"/>
        <v/>
      </c>
      <c r="X122" s="444" t="str">
        <f t="shared" si="96"/>
        <v/>
      </c>
      <c r="Y122" s="444" t="str">
        <f t="shared" si="97"/>
        <v/>
      </c>
      <c r="Z122" s="445" t="str">
        <f t="shared" si="98"/>
        <v/>
      </c>
      <c r="AA122" s="687" t="b">
        <f t="shared" ref="AA122:AA135" si="108">F122=T122</f>
        <v>1</v>
      </c>
      <c r="AB122" s="681" t="b">
        <f t="shared" ref="AB122:AB135" si="109">M122=0</f>
        <v>1</v>
      </c>
    </row>
    <row r="123" spans="1:28" hidden="1" outlineLevel="1" x14ac:dyDescent="0.3">
      <c r="A123" s="912"/>
      <c r="B123" s="462" t="str">
        <f t="shared" si="101"/>
        <v/>
      </c>
      <c r="C123" s="371" t="str">
        <f>IF(B123="","",VLOOKUP(B123,'6.8_Pakalpojumu_saraksts'!A:B,2,0))</f>
        <v/>
      </c>
      <c r="D123" s="419" t="str">
        <f>IF(C123="","",VLOOKUP(C123,'6.8_Pakalpojumu_saraksts'!B:D,3,0))</f>
        <v/>
      </c>
      <c r="E123" s="456" t="str">
        <f t="shared" si="102"/>
        <v/>
      </c>
      <c r="F123" s="473">
        <f t="shared" si="103"/>
        <v>0</v>
      </c>
      <c r="G123" s="470" t="str">
        <f t="shared" si="104"/>
        <v/>
      </c>
      <c r="H123" s="470" t="str">
        <f t="shared" si="89"/>
        <v/>
      </c>
      <c r="I123" s="470" t="str">
        <f t="shared" si="90"/>
        <v/>
      </c>
      <c r="J123" s="470" t="str">
        <f t="shared" si="91"/>
        <v/>
      </c>
      <c r="K123" s="470" t="str">
        <f t="shared" si="92"/>
        <v/>
      </c>
      <c r="L123" s="470" t="str">
        <f t="shared" si="93"/>
        <v/>
      </c>
      <c r="M123" s="473">
        <f t="shared" si="105"/>
        <v>0</v>
      </c>
      <c r="N123" s="474"/>
      <c r="O123" s="33"/>
      <c r="P123" s="33"/>
      <c r="Q123" s="33"/>
      <c r="R123" s="507"/>
      <c r="S123" s="508"/>
      <c r="T123" s="473">
        <f t="shared" si="106"/>
        <v>0</v>
      </c>
      <c r="U123" s="443" t="str">
        <f t="shared" si="107"/>
        <v/>
      </c>
      <c r="V123" s="444" t="str">
        <f t="shared" si="94"/>
        <v/>
      </c>
      <c r="W123" s="444" t="str">
        <f t="shared" si="95"/>
        <v/>
      </c>
      <c r="X123" s="444" t="str">
        <f t="shared" si="96"/>
        <v/>
      </c>
      <c r="Y123" s="444" t="str">
        <f t="shared" si="97"/>
        <v/>
      </c>
      <c r="Z123" s="445" t="str">
        <f t="shared" si="98"/>
        <v/>
      </c>
      <c r="AA123" s="687" t="b">
        <f t="shared" si="108"/>
        <v>1</v>
      </c>
      <c r="AB123" s="681" t="b">
        <f t="shared" si="109"/>
        <v>1</v>
      </c>
    </row>
    <row r="124" spans="1:28" hidden="1" outlineLevel="1" x14ac:dyDescent="0.3">
      <c r="A124" s="912"/>
      <c r="B124" s="462" t="str">
        <f t="shared" si="101"/>
        <v/>
      </c>
      <c r="C124" s="371" t="str">
        <f>IF(B124="","",VLOOKUP(B124,'6.8_Pakalpojumu_saraksts'!A:B,2,0))</f>
        <v/>
      </c>
      <c r="D124" s="419" t="str">
        <f>IF(C124="","",VLOOKUP(C124,'6.8_Pakalpojumu_saraksts'!B:D,3,0))</f>
        <v/>
      </c>
      <c r="E124" s="456" t="str">
        <f t="shared" si="102"/>
        <v/>
      </c>
      <c r="F124" s="473">
        <f t="shared" si="103"/>
        <v>0</v>
      </c>
      <c r="G124" s="470" t="str">
        <f t="shared" si="104"/>
        <v/>
      </c>
      <c r="H124" s="470" t="str">
        <f t="shared" si="89"/>
        <v/>
      </c>
      <c r="I124" s="470" t="str">
        <f t="shared" si="90"/>
        <v/>
      </c>
      <c r="J124" s="470" t="str">
        <f t="shared" si="91"/>
        <v/>
      </c>
      <c r="K124" s="470" t="str">
        <f t="shared" si="92"/>
        <v/>
      </c>
      <c r="L124" s="470" t="str">
        <f t="shared" si="93"/>
        <v/>
      </c>
      <c r="M124" s="473">
        <f t="shared" si="105"/>
        <v>0</v>
      </c>
      <c r="N124" s="474"/>
      <c r="O124" s="33"/>
      <c r="P124" s="33"/>
      <c r="Q124" s="33"/>
      <c r="R124" s="507"/>
      <c r="S124" s="508"/>
      <c r="T124" s="473">
        <f t="shared" si="106"/>
        <v>0</v>
      </c>
      <c r="U124" s="443" t="str">
        <f t="shared" si="107"/>
        <v/>
      </c>
      <c r="V124" s="444" t="str">
        <f t="shared" si="94"/>
        <v/>
      </c>
      <c r="W124" s="444" t="str">
        <f t="shared" si="95"/>
        <v/>
      </c>
      <c r="X124" s="444" t="str">
        <f t="shared" si="96"/>
        <v/>
      </c>
      <c r="Y124" s="444" t="str">
        <f t="shared" si="97"/>
        <v/>
      </c>
      <c r="Z124" s="445" t="str">
        <f t="shared" si="98"/>
        <v/>
      </c>
      <c r="AA124" s="687" t="b">
        <f t="shared" si="108"/>
        <v>1</v>
      </c>
      <c r="AB124" s="681" t="b">
        <f t="shared" si="109"/>
        <v>1</v>
      </c>
    </row>
    <row r="125" spans="1:28" ht="15" hidden="1" outlineLevel="1" thickBot="1" x14ac:dyDescent="0.35">
      <c r="A125" s="913"/>
      <c r="B125" s="463" t="str">
        <f t="shared" si="101"/>
        <v/>
      </c>
      <c r="C125" s="375" t="str">
        <f>IF(B125="","",VLOOKUP(B125,'6.8_Pakalpojumu_saraksts'!A:B,2,0))</f>
        <v/>
      </c>
      <c r="D125" s="422" t="str">
        <f>IF(C125="","",VLOOKUP(C125,'6.8_Pakalpojumu_saraksts'!B:D,3,0))</f>
        <v/>
      </c>
      <c r="E125" s="457" t="str">
        <f t="shared" si="102"/>
        <v/>
      </c>
      <c r="F125" s="475">
        <f t="shared" si="103"/>
        <v>0</v>
      </c>
      <c r="G125" s="476" t="str">
        <f t="shared" si="104"/>
        <v/>
      </c>
      <c r="H125" s="476" t="str">
        <f t="shared" si="89"/>
        <v/>
      </c>
      <c r="I125" s="476" t="str">
        <f t="shared" si="90"/>
        <v/>
      </c>
      <c r="J125" s="476" t="str">
        <f t="shared" si="91"/>
        <v/>
      </c>
      <c r="K125" s="476" t="str">
        <f t="shared" si="92"/>
        <v/>
      </c>
      <c r="L125" s="476" t="str">
        <f t="shared" si="93"/>
        <v/>
      </c>
      <c r="M125" s="475">
        <f t="shared" si="105"/>
        <v>0</v>
      </c>
      <c r="N125" s="477"/>
      <c r="O125" s="439"/>
      <c r="P125" s="439"/>
      <c r="Q125" s="439"/>
      <c r="R125" s="510"/>
      <c r="S125" s="511"/>
      <c r="T125" s="475">
        <f t="shared" si="106"/>
        <v>0</v>
      </c>
      <c r="U125" s="446" t="str">
        <f t="shared" si="107"/>
        <v/>
      </c>
      <c r="V125" s="447" t="str">
        <f t="shared" si="94"/>
        <v/>
      </c>
      <c r="W125" s="447" t="str">
        <f t="shared" si="95"/>
        <v/>
      </c>
      <c r="X125" s="447" t="str">
        <f t="shared" si="96"/>
        <v/>
      </c>
      <c r="Y125" s="447" t="str">
        <f t="shared" si="97"/>
        <v/>
      </c>
      <c r="Z125" s="448" t="str">
        <f t="shared" si="98"/>
        <v/>
      </c>
      <c r="AA125" s="687" t="b">
        <f t="shared" si="108"/>
        <v>1</v>
      </c>
      <c r="AB125" s="681" t="b">
        <f t="shared" si="109"/>
        <v>1</v>
      </c>
    </row>
    <row r="126" spans="1:28" hidden="1" outlineLevel="1" x14ac:dyDescent="0.3">
      <c r="A126" s="919" t="s">
        <v>318</v>
      </c>
      <c r="B126" s="461" t="str">
        <f t="shared" si="101"/>
        <v/>
      </c>
      <c r="C126" s="478" t="str">
        <f>IF(B126="","",VLOOKUP(B126,'6.8_Pakalpojumu_saraksts'!A:B,2,0))</f>
        <v/>
      </c>
      <c r="D126" s="424" t="str">
        <f>IF(C126="","",VLOOKUP(C126,'6.8_Pakalpojumu_saraksts'!B:D,3,0))</f>
        <v/>
      </c>
      <c r="E126" s="455" t="str">
        <f t="shared" si="102"/>
        <v/>
      </c>
      <c r="F126" s="479">
        <f t="shared" si="103"/>
        <v>0</v>
      </c>
      <c r="G126" s="480" t="str">
        <f t="shared" si="104"/>
        <v/>
      </c>
      <c r="H126" s="480" t="str">
        <f t="shared" si="89"/>
        <v/>
      </c>
      <c r="I126" s="480" t="str">
        <f t="shared" si="90"/>
        <v/>
      </c>
      <c r="J126" s="480" t="str">
        <f t="shared" si="91"/>
        <v/>
      </c>
      <c r="K126" s="480" t="str">
        <f t="shared" si="92"/>
        <v/>
      </c>
      <c r="L126" s="481" t="str">
        <f t="shared" si="93"/>
        <v/>
      </c>
      <c r="M126" s="479">
        <f t="shared" si="105"/>
        <v>0</v>
      </c>
      <c r="N126" s="480"/>
      <c r="O126" s="437"/>
      <c r="P126" s="437"/>
      <c r="Q126" s="437"/>
      <c r="R126" s="504"/>
      <c r="S126" s="505"/>
      <c r="T126" s="479">
        <f t="shared" si="106"/>
        <v>0</v>
      </c>
      <c r="U126" s="440" t="str">
        <f>IF(G126="","",IF(G126+N126=0,"",(G126+N126)))</f>
        <v/>
      </c>
      <c r="V126" s="441" t="str">
        <f t="shared" si="94"/>
        <v/>
      </c>
      <c r="W126" s="441" t="str">
        <f t="shared" si="95"/>
        <v/>
      </c>
      <c r="X126" s="441" t="str">
        <f t="shared" si="96"/>
        <v/>
      </c>
      <c r="Y126" s="441" t="str">
        <f t="shared" si="97"/>
        <v/>
      </c>
      <c r="Z126" s="442" t="str">
        <f t="shared" si="98"/>
        <v/>
      </c>
      <c r="AA126" s="687" t="b">
        <f t="shared" si="108"/>
        <v>1</v>
      </c>
      <c r="AB126" s="681" t="b">
        <f t="shared" si="109"/>
        <v>1</v>
      </c>
    </row>
    <row r="127" spans="1:28" hidden="1" outlineLevel="1" x14ac:dyDescent="0.3">
      <c r="A127" s="912"/>
      <c r="B127" s="462" t="str">
        <f t="shared" si="101"/>
        <v/>
      </c>
      <c r="C127" s="371" t="str">
        <f>IF(B127="","",VLOOKUP(B127,'6.8_Pakalpojumu_saraksts'!A:B,2,0))</f>
        <v/>
      </c>
      <c r="D127" s="419" t="str">
        <f>IF(C127="","",VLOOKUP(C127,'6.8_Pakalpojumu_saraksts'!B:D,3,0))</f>
        <v/>
      </c>
      <c r="E127" s="456" t="str">
        <f t="shared" si="102"/>
        <v/>
      </c>
      <c r="F127" s="473">
        <f t="shared" si="103"/>
        <v>0</v>
      </c>
      <c r="G127" s="470" t="str">
        <f t="shared" si="104"/>
        <v/>
      </c>
      <c r="H127" s="470" t="str">
        <f t="shared" si="89"/>
        <v/>
      </c>
      <c r="I127" s="470" t="str">
        <f t="shared" si="90"/>
        <v/>
      </c>
      <c r="J127" s="470" t="str">
        <f t="shared" si="91"/>
        <v/>
      </c>
      <c r="K127" s="470" t="str">
        <f t="shared" si="92"/>
        <v/>
      </c>
      <c r="L127" s="482" t="str">
        <f t="shared" si="93"/>
        <v/>
      </c>
      <c r="M127" s="473">
        <f t="shared" si="105"/>
        <v>0</v>
      </c>
      <c r="N127" s="474"/>
      <c r="O127" s="33"/>
      <c r="P127" s="33"/>
      <c r="Q127" s="33"/>
      <c r="R127" s="507"/>
      <c r="S127" s="508"/>
      <c r="T127" s="473">
        <f t="shared" si="106"/>
        <v>0</v>
      </c>
      <c r="U127" s="443" t="str">
        <f t="shared" ref="U127:U130" si="110">IF(G127="","",IF(G127+N127=0,"",(G127+N127)))</f>
        <v/>
      </c>
      <c r="V127" s="444" t="str">
        <f t="shared" si="94"/>
        <v/>
      </c>
      <c r="W127" s="444" t="str">
        <f t="shared" si="95"/>
        <v/>
      </c>
      <c r="X127" s="444" t="str">
        <f t="shared" si="96"/>
        <v/>
      </c>
      <c r="Y127" s="444" t="str">
        <f t="shared" si="97"/>
        <v/>
      </c>
      <c r="Z127" s="445" t="str">
        <f t="shared" si="98"/>
        <v/>
      </c>
      <c r="AA127" s="687" t="b">
        <f t="shared" si="108"/>
        <v>1</v>
      </c>
      <c r="AB127" s="681" t="b">
        <f t="shared" si="109"/>
        <v>1</v>
      </c>
    </row>
    <row r="128" spans="1:28" hidden="1" outlineLevel="1" x14ac:dyDescent="0.3">
      <c r="A128" s="912"/>
      <c r="B128" s="462" t="str">
        <f t="shared" si="101"/>
        <v/>
      </c>
      <c r="C128" s="371" t="str">
        <f>IF(B128="","",VLOOKUP(B128,'6.8_Pakalpojumu_saraksts'!A:B,2,0))</f>
        <v/>
      </c>
      <c r="D128" s="419" t="str">
        <f>IF(C128="","",VLOOKUP(C128,'6.8_Pakalpojumu_saraksts'!B:D,3,0))</f>
        <v/>
      </c>
      <c r="E128" s="456" t="str">
        <f t="shared" si="102"/>
        <v/>
      </c>
      <c r="F128" s="473">
        <f t="shared" si="103"/>
        <v>0</v>
      </c>
      <c r="G128" s="470" t="str">
        <f t="shared" si="104"/>
        <v/>
      </c>
      <c r="H128" s="470" t="str">
        <f t="shared" si="89"/>
        <v/>
      </c>
      <c r="I128" s="470" t="str">
        <f t="shared" si="90"/>
        <v/>
      </c>
      <c r="J128" s="470" t="str">
        <f t="shared" si="91"/>
        <v/>
      </c>
      <c r="K128" s="470" t="str">
        <f t="shared" si="92"/>
        <v/>
      </c>
      <c r="L128" s="482" t="str">
        <f t="shared" si="93"/>
        <v/>
      </c>
      <c r="M128" s="473">
        <f t="shared" si="105"/>
        <v>0</v>
      </c>
      <c r="N128" s="474"/>
      <c r="O128" s="33"/>
      <c r="P128" s="33"/>
      <c r="Q128" s="33"/>
      <c r="R128" s="507"/>
      <c r="S128" s="508"/>
      <c r="T128" s="473">
        <f t="shared" si="106"/>
        <v>0</v>
      </c>
      <c r="U128" s="443" t="str">
        <f t="shared" si="110"/>
        <v/>
      </c>
      <c r="V128" s="444" t="str">
        <f t="shared" si="94"/>
        <v/>
      </c>
      <c r="W128" s="444" t="str">
        <f t="shared" si="95"/>
        <v/>
      </c>
      <c r="X128" s="444" t="str">
        <f t="shared" si="96"/>
        <v/>
      </c>
      <c r="Y128" s="444" t="str">
        <f t="shared" si="97"/>
        <v/>
      </c>
      <c r="Z128" s="445" t="str">
        <f t="shared" si="98"/>
        <v/>
      </c>
      <c r="AA128" s="687" t="b">
        <f t="shared" si="108"/>
        <v>1</v>
      </c>
      <c r="AB128" s="681" t="b">
        <f t="shared" si="109"/>
        <v>1</v>
      </c>
    </row>
    <row r="129" spans="1:28" hidden="1" outlineLevel="1" x14ac:dyDescent="0.3">
      <c r="A129" s="912"/>
      <c r="B129" s="462" t="str">
        <f t="shared" si="101"/>
        <v/>
      </c>
      <c r="C129" s="371" t="str">
        <f>IF(B129="","",VLOOKUP(B129,'6.8_Pakalpojumu_saraksts'!A:B,2,0))</f>
        <v/>
      </c>
      <c r="D129" s="419" t="str">
        <f>IF(C129="","",VLOOKUP(C129,'6.8_Pakalpojumu_saraksts'!B:D,3,0))</f>
        <v/>
      </c>
      <c r="E129" s="456" t="str">
        <f t="shared" si="102"/>
        <v/>
      </c>
      <c r="F129" s="473">
        <f t="shared" si="103"/>
        <v>0</v>
      </c>
      <c r="G129" s="470" t="str">
        <f t="shared" si="104"/>
        <v/>
      </c>
      <c r="H129" s="470" t="str">
        <f t="shared" si="89"/>
        <v/>
      </c>
      <c r="I129" s="470" t="str">
        <f t="shared" si="90"/>
        <v/>
      </c>
      <c r="J129" s="470" t="str">
        <f t="shared" si="91"/>
        <v/>
      </c>
      <c r="K129" s="470" t="str">
        <f t="shared" si="92"/>
        <v/>
      </c>
      <c r="L129" s="482" t="str">
        <f t="shared" si="93"/>
        <v/>
      </c>
      <c r="M129" s="473">
        <f t="shared" si="105"/>
        <v>0</v>
      </c>
      <c r="N129" s="474"/>
      <c r="O129" s="33"/>
      <c r="P129" s="33"/>
      <c r="Q129" s="33"/>
      <c r="R129" s="507"/>
      <c r="S129" s="508"/>
      <c r="T129" s="473">
        <f t="shared" si="106"/>
        <v>0</v>
      </c>
      <c r="U129" s="443" t="str">
        <f t="shared" si="110"/>
        <v/>
      </c>
      <c r="V129" s="444" t="str">
        <f t="shared" si="94"/>
        <v/>
      </c>
      <c r="W129" s="444" t="str">
        <f t="shared" si="95"/>
        <v/>
      </c>
      <c r="X129" s="444" t="str">
        <f t="shared" si="96"/>
        <v/>
      </c>
      <c r="Y129" s="444" t="str">
        <f t="shared" si="97"/>
        <v/>
      </c>
      <c r="Z129" s="445" t="str">
        <f t="shared" si="98"/>
        <v/>
      </c>
      <c r="AA129" s="687" t="b">
        <f t="shared" si="108"/>
        <v>1</v>
      </c>
      <c r="AB129" s="681" t="b">
        <f t="shared" si="109"/>
        <v>1</v>
      </c>
    </row>
    <row r="130" spans="1:28" ht="15" hidden="1" outlineLevel="1" thickBot="1" x14ac:dyDescent="0.35">
      <c r="A130" s="913"/>
      <c r="B130" s="463" t="str">
        <f t="shared" si="101"/>
        <v/>
      </c>
      <c r="C130" s="375" t="str">
        <f>IF(B130="","",VLOOKUP(B130,'6.8_Pakalpojumu_saraksts'!A:B,2,0))</f>
        <v/>
      </c>
      <c r="D130" s="422" t="str">
        <f>IF(C130="","",VLOOKUP(C130,'6.8_Pakalpojumu_saraksts'!B:D,3,0))</f>
        <v/>
      </c>
      <c r="E130" s="457" t="str">
        <f t="shared" si="102"/>
        <v/>
      </c>
      <c r="F130" s="475">
        <f t="shared" si="103"/>
        <v>0</v>
      </c>
      <c r="G130" s="483" t="str">
        <f t="shared" si="104"/>
        <v/>
      </c>
      <c r="H130" s="483" t="str">
        <f t="shared" si="89"/>
        <v/>
      </c>
      <c r="I130" s="483" t="str">
        <f t="shared" si="90"/>
        <v/>
      </c>
      <c r="J130" s="483" t="str">
        <f t="shared" si="91"/>
        <v/>
      </c>
      <c r="K130" s="483" t="str">
        <f t="shared" si="92"/>
        <v/>
      </c>
      <c r="L130" s="484" t="str">
        <f t="shared" si="93"/>
        <v/>
      </c>
      <c r="M130" s="475">
        <f t="shared" si="105"/>
        <v>0</v>
      </c>
      <c r="N130" s="477"/>
      <c r="O130" s="439"/>
      <c r="P130" s="439"/>
      <c r="Q130" s="439"/>
      <c r="R130" s="510"/>
      <c r="S130" s="511"/>
      <c r="T130" s="475">
        <f t="shared" si="106"/>
        <v>0</v>
      </c>
      <c r="U130" s="446" t="str">
        <f t="shared" si="110"/>
        <v/>
      </c>
      <c r="V130" s="447" t="str">
        <f t="shared" si="94"/>
        <v/>
      </c>
      <c r="W130" s="447" t="str">
        <f t="shared" si="95"/>
        <v/>
      </c>
      <c r="X130" s="447" t="str">
        <f t="shared" si="96"/>
        <v/>
      </c>
      <c r="Y130" s="447" t="str">
        <f t="shared" si="97"/>
        <v/>
      </c>
      <c r="Z130" s="448" t="str">
        <f t="shared" si="98"/>
        <v/>
      </c>
      <c r="AA130" s="687" t="b">
        <f t="shared" si="108"/>
        <v>1</v>
      </c>
      <c r="AB130" s="681" t="b">
        <f t="shared" si="109"/>
        <v>1</v>
      </c>
    </row>
    <row r="131" spans="1:28" hidden="1" outlineLevel="1" x14ac:dyDescent="0.3">
      <c r="A131" s="919" t="s">
        <v>319</v>
      </c>
      <c r="B131" s="461" t="str">
        <f t="shared" si="101"/>
        <v/>
      </c>
      <c r="C131" s="478" t="str">
        <f>IF(B131="","",VLOOKUP(B131,'6.8_Pakalpojumu_saraksts'!A:B,2,0))</f>
        <v/>
      </c>
      <c r="D131" s="424" t="str">
        <f>IF(C131="","",VLOOKUP(C131,'6.8_Pakalpojumu_saraksts'!B:D,3,0))</f>
        <v/>
      </c>
      <c r="E131" s="455" t="str">
        <f t="shared" si="102"/>
        <v/>
      </c>
      <c r="F131" s="479">
        <f t="shared" si="103"/>
        <v>0</v>
      </c>
      <c r="G131" s="480" t="str">
        <f t="shared" si="104"/>
        <v/>
      </c>
      <c r="H131" s="480" t="str">
        <f t="shared" si="89"/>
        <v/>
      </c>
      <c r="I131" s="480" t="str">
        <f t="shared" si="90"/>
        <v/>
      </c>
      <c r="J131" s="480" t="str">
        <f t="shared" si="91"/>
        <v/>
      </c>
      <c r="K131" s="480" t="str">
        <f t="shared" si="92"/>
        <v/>
      </c>
      <c r="L131" s="481" t="str">
        <f t="shared" si="93"/>
        <v/>
      </c>
      <c r="M131" s="479">
        <f t="shared" si="105"/>
        <v>0</v>
      </c>
      <c r="N131" s="480"/>
      <c r="O131" s="437"/>
      <c r="P131" s="437"/>
      <c r="Q131" s="437"/>
      <c r="R131" s="504"/>
      <c r="S131" s="505"/>
      <c r="T131" s="479">
        <f t="shared" si="106"/>
        <v>0</v>
      </c>
      <c r="U131" s="440" t="str">
        <f>IF(G131="","",IF(G131+N131=0,"",(G131+N131)))</f>
        <v/>
      </c>
      <c r="V131" s="441" t="str">
        <f t="shared" si="94"/>
        <v/>
      </c>
      <c r="W131" s="441" t="str">
        <f t="shared" si="95"/>
        <v/>
      </c>
      <c r="X131" s="441" t="str">
        <f t="shared" si="96"/>
        <v/>
      </c>
      <c r="Y131" s="441" t="str">
        <f t="shared" si="97"/>
        <v/>
      </c>
      <c r="Z131" s="442" t="str">
        <f t="shared" si="98"/>
        <v/>
      </c>
      <c r="AA131" s="687" t="b">
        <f t="shared" si="108"/>
        <v>1</v>
      </c>
      <c r="AB131" s="681" t="b">
        <f t="shared" si="109"/>
        <v>1</v>
      </c>
    </row>
    <row r="132" spans="1:28" hidden="1" outlineLevel="1" x14ac:dyDescent="0.3">
      <c r="A132" s="912"/>
      <c r="B132" s="462" t="str">
        <f t="shared" si="101"/>
        <v/>
      </c>
      <c r="C132" s="371" t="str">
        <f>IF(B132="","",VLOOKUP(B132,'6.8_Pakalpojumu_saraksts'!A:B,2,0))</f>
        <v/>
      </c>
      <c r="D132" s="419" t="str">
        <f>IF(C132="","",VLOOKUP(C132,'6.8_Pakalpojumu_saraksts'!B:D,3,0))</f>
        <v/>
      </c>
      <c r="E132" s="456" t="str">
        <f t="shared" si="102"/>
        <v/>
      </c>
      <c r="F132" s="473">
        <f t="shared" si="103"/>
        <v>0</v>
      </c>
      <c r="G132" s="470" t="str">
        <f t="shared" si="104"/>
        <v/>
      </c>
      <c r="H132" s="470" t="str">
        <f t="shared" si="89"/>
        <v/>
      </c>
      <c r="I132" s="470" t="str">
        <f t="shared" si="90"/>
        <v/>
      </c>
      <c r="J132" s="470" t="str">
        <f t="shared" si="91"/>
        <v/>
      </c>
      <c r="K132" s="470" t="str">
        <f t="shared" si="92"/>
        <v/>
      </c>
      <c r="L132" s="482" t="str">
        <f t="shared" si="93"/>
        <v/>
      </c>
      <c r="M132" s="473">
        <f t="shared" si="105"/>
        <v>0</v>
      </c>
      <c r="N132" s="474"/>
      <c r="O132" s="33"/>
      <c r="P132" s="33"/>
      <c r="Q132" s="33"/>
      <c r="R132" s="507"/>
      <c r="S132" s="508"/>
      <c r="T132" s="473">
        <f t="shared" si="106"/>
        <v>0</v>
      </c>
      <c r="U132" s="443" t="str">
        <f t="shared" ref="U132:U135" si="111">IF(G132="","",IF(G132+N132=0,"",(G132+N132)))</f>
        <v/>
      </c>
      <c r="V132" s="444" t="str">
        <f t="shared" si="94"/>
        <v/>
      </c>
      <c r="W132" s="444" t="str">
        <f t="shared" si="95"/>
        <v/>
      </c>
      <c r="X132" s="444" t="str">
        <f t="shared" si="96"/>
        <v/>
      </c>
      <c r="Y132" s="444" t="str">
        <f t="shared" si="97"/>
        <v/>
      </c>
      <c r="Z132" s="445" t="str">
        <f t="shared" si="98"/>
        <v/>
      </c>
      <c r="AA132" s="687" t="b">
        <f t="shared" si="108"/>
        <v>1</v>
      </c>
      <c r="AB132" s="681" t="b">
        <f t="shared" si="109"/>
        <v>1</v>
      </c>
    </row>
    <row r="133" spans="1:28" hidden="1" outlineLevel="1" x14ac:dyDescent="0.3">
      <c r="A133" s="912"/>
      <c r="B133" s="462" t="str">
        <f t="shared" si="101"/>
        <v/>
      </c>
      <c r="C133" s="371" t="str">
        <f>IF(B133="","",VLOOKUP(B133,'6.8_Pakalpojumu_saraksts'!A:B,2,0))</f>
        <v/>
      </c>
      <c r="D133" s="419" t="str">
        <f>IF(C133="","",VLOOKUP(C133,'6.8_Pakalpojumu_saraksts'!B:D,3,0))</f>
        <v/>
      </c>
      <c r="E133" s="456" t="str">
        <f t="shared" si="102"/>
        <v/>
      </c>
      <c r="F133" s="473">
        <f t="shared" si="103"/>
        <v>0</v>
      </c>
      <c r="G133" s="470" t="str">
        <f t="shared" si="104"/>
        <v/>
      </c>
      <c r="H133" s="470" t="str">
        <f t="shared" si="89"/>
        <v/>
      </c>
      <c r="I133" s="470" t="str">
        <f t="shared" si="90"/>
        <v/>
      </c>
      <c r="J133" s="470" t="str">
        <f t="shared" si="91"/>
        <v/>
      </c>
      <c r="K133" s="470" t="str">
        <f t="shared" si="92"/>
        <v/>
      </c>
      <c r="L133" s="482" t="str">
        <f t="shared" si="93"/>
        <v/>
      </c>
      <c r="M133" s="473">
        <f t="shared" si="105"/>
        <v>0</v>
      </c>
      <c r="N133" s="474"/>
      <c r="O133" s="33"/>
      <c r="P133" s="33"/>
      <c r="Q133" s="33"/>
      <c r="R133" s="507"/>
      <c r="S133" s="508"/>
      <c r="T133" s="473">
        <f t="shared" si="106"/>
        <v>0</v>
      </c>
      <c r="U133" s="443" t="str">
        <f t="shared" si="111"/>
        <v/>
      </c>
      <c r="V133" s="444" t="str">
        <f t="shared" si="94"/>
        <v/>
      </c>
      <c r="W133" s="444" t="str">
        <f t="shared" si="95"/>
        <v/>
      </c>
      <c r="X133" s="444" t="str">
        <f t="shared" si="96"/>
        <v/>
      </c>
      <c r="Y133" s="444" t="str">
        <f t="shared" si="97"/>
        <v/>
      </c>
      <c r="Z133" s="445" t="str">
        <f t="shared" si="98"/>
        <v/>
      </c>
      <c r="AA133" s="687" t="b">
        <f t="shared" si="108"/>
        <v>1</v>
      </c>
      <c r="AB133" s="681" t="b">
        <f t="shared" si="109"/>
        <v>1</v>
      </c>
    </row>
    <row r="134" spans="1:28" hidden="1" outlineLevel="1" x14ac:dyDescent="0.3">
      <c r="A134" s="912"/>
      <c r="B134" s="462" t="str">
        <f t="shared" si="101"/>
        <v/>
      </c>
      <c r="C134" s="371" t="str">
        <f>IF(B134="","",VLOOKUP(B134,'6.8_Pakalpojumu_saraksts'!A:B,2,0))</f>
        <v/>
      </c>
      <c r="D134" s="419" t="str">
        <f>IF(C134="","",VLOOKUP(C134,'6.8_Pakalpojumu_saraksts'!B:D,3,0))</f>
        <v/>
      </c>
      <c r="E134" s="456" t="str">
        <f t="shared" si="102"/>
        <v/>
      </c>
      <c r="F134" s="473">
        <f t="shared" si="103"/>
        <v>0</v>
      </c>
      <c r="G134" s="470" t="str">
        <f t="shared" si="104"/>
        <v/>
      </c>
      <c r="H134" s="470" t="str">
        <f t="shared" si="89"/>
        <v/>
      </c>
      <c r="I134" s="470" t="str">
        <f t="shared" si="90"/>
        <v/>
      </c>
      <c r="J134" s="470" t="str">
        <f t="shared" si="91"/>
        <v/>
      </c>
      <c r="K134" s="470" t="str">
        <f t="shared" si="92"/>
        <v/>
      </c>
      <c r="L134" s="482" t="str">
        <f t="shared" si="93"/>
        <v/>
      </c>
      <c r="M134" s="473">
        <f t="shared" si="105"/>
        <v>0</v>
      </c>
      <c r="N134" s="474"/>
      <c r="O134" s="33"/>
      <c r="P134" s="33"/>
      <c r="Q134" s="33"/>
      <c r="R134" s="507"/>
      <c r="S134" s="508"/>
      <c r="T134" s="473">
        <f t="shared" si="106"/>
        <v>0</v>
      </c>
      <c r="U134" s="443" t="str">
        <f t="shared" si="111"/>
        <v/>
      </c>
      <c r="V134" s="444" t="str">
        <f t="shared" si="94"/>
        <v/>
      </c>
      <c r="W134" s="444" t="str">
        <f t="shared" si="95"/>
        <v/>
      </c>
      <c r="X134" s="444" t="str">
        <f t="shared" si="96"/>
        <v/>
      </c>
      <c r="Y134" s="444" t="str">
        <f t="shared" si="97"/>
        <v/>
      </c>
      <c r="Z134" s="445" t="str">
        <f t="shared" si="98"/>
        <v/>
      </c>
      <c r="AA134" s="687" t="b">
        <f t="shared" si="108"/>
        <v>1</v>
      </c>
      <c r="AB134" s="681" t="b">
        <f t="shared" si="109"/>
        <v>1</v>
      </c>
    </row>
    <row r="135" spans="1:28" ht="15" hidden="1" outlineLevel="1" thickBot="1" x14ac:dyDescent="0.35">
      <c r="A135" s="913"/>
      <c r="B135" s="463" t="str">
        <f t="shared" si="101"/>
        <v/>
      </c>
      <c r="C135" s="375" t="str">
        <f>IF(B135="","",VLOOKUP(B135,'6.8_Pakalpojumu_saraksts'!A:B,2,0))</f>
        <v/>
      </c>
      <c r="D135" s="422" t="str">
        <f>IF(C135="","",VLOOKUP(C135,'6.8_Pakalpojumu_saraksts'!B:D,3,0))</f>
        <v/>
      </c>
      <c r="E135" s="457" t="str">
        <f t="shared" si="102"/>
        <v/>
      </c>
      <c r="F135" s="475">
        <f t="shared" si="103"/>
        <v>0</v>
      </c>
      <c r="G135" s="483" t="str">
        <f t="shared" si="104"/>
        <v/>
      </c>
      <c r="H135" s="483" t="str">
        <f t="shared" si="89"/>
        <v/>
      </c>
      <c r="I135" s="483" t="str">
        <f t="shared" si="90"/>
        <v/>
      </c>
      <c r="J135" s="483" t="str">
        <f t="shared" si="91"/>
        <v/>
      </c>
      <c r="K135" s="483" t="str">
        <f t="shared" si="92"/>
        <v/>
      </c>
      <c r="L135" s="484" t="str">
        <f t="shared" si="93"/>
        <v/>
      </c>
      <c r="M135" s="475">
        <f t="shared" si="105"/>
        <v>0</v>
      </c>
      <c r="N135" s="477"/>
      <c r="O135" s="439"/>
      <c r="P135" s="439"/>
      <c r="Q135" s="439"/>
      <c r="R135" s="510"/>
      <c r="S135" s="511"/>
      <c r="T135" s="475">
        <f t="shared" si="106"/>
        <v>0</v>
      </c>
      <c r="U135" s="446" t="str">
        <f t="shared" si="111"/>
        <v/>
      </c>
      <c r="V135" s="447" t="str">
        <f t="shared" si="94"/>
        <v/>
      </c>
      <c r="W135" s="447" t="str">
        <f t="shared" si="95"/>
        <v/>
      </c>
      <c r="X135" s="447" t="str">
        <f t="shared" si="96"/>
        <v/>
      </c>
      <c r="Y135" s="447" t="str">
        <f t="shared" si="97"/>
        <v/>
      </c>
      <c r="Z135" s="448" t="str">
        <f t="shared" si="98"/>
        <v/>
      </c>
      <c r="AA135" s="687" t="b">
        <f t="shared" si="108"/>
        <v>1</v>
      </c>
      <c r="AB135" s="681" t="b">
        <f t="shared" si="109"/>
        <v>1</v>
      </c>
    </row>
    <row r="136" spans="1:28" hidden="1" outlineLevel="1" x14ac:dyDescent="0.3">
      <c r="A136" s="31"/>
      <c r="B136" s="31"/>
      <c r="C136" s="31"/>
      <c r="D136" s="31"/>
      <c r="E136" s="31"/>
      <c r="F136" s="31"/>
      <c r="G136" s="55"/>
      <c r="H136" s="55"/>
      <c r="I136" s="55"/>
      <c r="J136" s="55"/>
      <c r="K136" s="55"/>
      <c r="L136" s="55"/>
    </row>
    <row r="137" spans="1:28" hidden="1" outlineLevel="1" x14ac:dyDescent="0.3">
      <c r="A137" s="31"/>
      <c r="B137" s="31"/>
      <c r="C137" s="31"/>
      <c r="D137" s="31"/>
      <c r="E137" s="31"/>
      <c r="F137" s="31"/>
      <c r="G137" s="55"/>
      <c r="H137" s="55"/>
      <c r="I137" s="55"/>
      <c r="J137" s="55"/>
      <c r="K137" s="55"/>
      <c r="L137" s="55"/>
    </row>
    <row r="138" spans="1:28" ht="15.6" hidden="1" outlineLevel="1" x14ac:dyDescent="0.3">
      <c r="A138" s="888" t="s">
        <v>388</v>
      </c>
      <c r="B138" s="888"/>
      <c r="C138" s="213">
        <f>'6.2_Eksperti'!E104</f>
        <v>0</v>
      </c>
      <c r="D138" s="213"/>
      <c r="E138" s="31" t="s">
        <v>277</v>
      </c>
      <c r="F138" s="31"/>
      <c r="G138" s="57"/>
      <c r="H138" s="57"/>
      <c r="I138" s="57"/>
      <c r="J138" s="57"/>
      <c r="K138" s="57"/>
      <c r="L138" s="57"/>
    </row>
    <row r="139" spans="1:28" hidden="1" outlineLevel="1" x14ac:dyDescent="0.3">
      <c r="A139" s="31"/>
      <c r="B139" s="31"/>
      <c r="C139" s="31"/>
      <c r="D139" s="31"/>
      <c r="E139" s="214" t="s">
        <v>14</v>
      </c>
      <c r="F139" s="214"/>
      <c r="G139" s="31"/>
      <c r="H139" s="215"/>
      <c r="I139" s="215"/>
      <c r="J139" s="215"/>
      <c r="K139" s="215"/>
      <c r="L139" s="215"/>
    </row>
    <row r="140" spans="1:28" ht="18" hidden="1" outlineLevel="1" x14ac:dyDescent="0.3">
      <c r="A140" s="804" t="s">
        <v>389</v>
      </c>
      <c r="B140" s="804"/>
      <c r="C140" s="217">
        <f>'6.2_Eksperti'!B104</f>
        <v>0</v>
      </c>
      <c r="D140" s="217"/>
      <c r="E140" s="31" t="s">
        <v>277</v>
      </c>
      <c r="F140" s="31"/>
      <c r="G140" s="57"/>
      <c r="H140" s="57"/>
      <c r="I140" s="31"/>
      <c r="J140" s="31"/>
      <c r="K140" s="57"/>
      <c r="L140" s="218" t="str">
        <f>IF('6.2_Eksperti'!B107="","",'6.2_Eksperti'!B107)</f>
        <v/>
      </c>
    </row>
    <row r="141" spans="1:28" hidden="1" outlineLevel="1" x14ac:dyDescent="0.3">
      <c r="E141" s="31" t="s">
        <v>14</v>
      </c>
    </row>
    <row r="142" spans="1:28" collapsed="1" x14ac:dyDescent="0.3"/>
    <row r="143" spans="1:28" ht="15" hidden="1" outlineLevel="1" thickBot="1" x14ac:dyDescent="0.35">
      <c r="A143" s="889" t="s">
        <v>291</v>
      </c>
      <c r="B143" s="890"/>
      <c r="C143" s="890"/>
      <c r="D143" s="890"/>
      <c r="E143" s="891"/>
      <c r="F143" s="914" t="s">
        <v>486</v>
      </c>
      <c r="G143" s="915"/>
      <c r="H143" s="915"/>
      <c r="I143" s="916"/>
      <c r="J143" s="426" t="s">
        <v>391</v>
      </c>
      <c r="K143" s="427">
        <f>Y118</f>
        <v>3</v>
      </c>
      <c r="L143" s="427">
        <f>Z118</f>
        <v>2019</v>
      </c>
      <c r="M143" s="906" t="s">
        <v>487</v>
      </c>
      <c r="N143" s="907"/>
      <c r="O143" s="907"/>
      <c r="P143" s="908"/>
      <c r="Q143" s="426" t="s">
        <v>391</v>
      </c>
      <c r="R143" s="427">
        <f>IF(K143+1&gt;12,1,K143+1)</f>
        <v>4</v>
      </c>
      <c r="S143" s="428">
        <f>IF(R143&lt;=12,IF(K143&lt;R143,L143,L143+1),L143+1)</f>
        <v>2019</v>
      </c>
      <c r="T143" s="898" t="s">
        <v>486</v>
      </c>
      <c r="U143" s="899"/>
      <c r="V143" s="899"/>
      <c r="W143" s="900"/>
      <c r="X143" s="426" t="s">
        <v>391</v>
      </c>
      <c r="Y143" s="427">
        <f>R143</f>
        <v>4</v>
      </c>
      <c r="Z143" s="428">
        <f>S143</f>
        <v>2019</v>
      </c>
    </row>
    <row r="144" spans="1:28" ht="111" hidden="1" outlineLevel="1" thickBot="1" x14ac:dyDescent="0.35">
      <c r="A144" s="414" t="s">
        <v>105</v>
      </c>
      <c r="B144" s="414" t="s">
        <v>315</v>
      </c>
      <c r="C144" s="415" t="s">
        <v>307</v>
      </c>
      <c r="D144" s="415" t="s">
        <v>9</v>
      </c>
      <c r="E144" s="197" t="s">
        <v>317</v>
      </c>
      <c r="F144" s="220" t="s">
        <v>390</v>
      </c>
      <c r="G144" s="414" t="s">
        <v>90</v>
      </c>
      <c r="H144" s="416" t="s">
        <v>91</v>
      </c>
      <c r="I144" s="416" t="s">
        <v>92</v>
      </c>
      <c r="J144" s="416" t="s">
        <v>93</v>
      </c>
      <c r="K144" s="416" t="s">
        <v>94</v>
      </c>
      <c r="L144" s="417" t="s">
        <v>95</v>
      </c>
      <c r="M144" s="220" t="s">
        <v>390</v>
      </c>
      <c r="N144" s="414" t="s">
        <v>90</v>
      </c>
      <c r="O144" s="416" t="s">
        <v>91</v>
      </c>
      <c r="P144" s="416" t="s">
        <v>92</v>
      </c>
      <c r="Q144" s="416" t="s">
        <v>93</v>
      </c>
      <c r="R144" s="416" t="s">
        <v>94</v>
      </c>
      <c r="S144" s="417" t="s">
        <v>95</v>
      </c>
      <c r="T144" s="220" t="s">
        <v>390</v>
      </c>
      <c r="U144" s="414" t="s">
        <v>90</v>
      </c>
      <c r="V144" s="416" t="s">
        <v>91</v>
      </c>
      <c r="W144" s="416" t="s">
        <v>92</v>
      </c>
      <c r="X144" s="416" t="s">
        <v>93</v>
      </c>
      <c r="Y144" s="416" t="s">
        <v>94</v>
      </c>
      <c r="Z144" s="417" t="s">
        <v>95</v>
      </c>
    </row>
    <row r="145" spans="1:28" ht="15" hidden="1" outlineLevel="1" thickBot="1" x14ac:dyDescent="0.35">
      <c r="A145" s="197">
        <v>1</v>
      </c>
      <c r="B145" s="197">
        <v>2</v>
      </c>
      <c r="C145" s="197">
        <v>3</v>
      </c>
      <c r="D145" s="197">
        <v>4</v>
      </c>
      <c r="E145" s="197">
        <v>5</v>
      </c>
      <c r="F145" s="197">
        <v>6</v>
      </c>
      <c r="G145" s="515">
        <v>7</v>
      </c>
      <c r="H145" s="418">
        <v>8</v>
      </c>
      <c r="I145" s="418">
        <v>9</v>
      </c>
      <c r="J145" s="418">
        <v>10</v>
      </c>
      <c r="K145" s="418">
        <v>11</v>
      </c>
      <c r="L145" s="516">
        <v>12</v>
      </c>
      <c r="M145" s="197">
        <v>6</v>
      </c>
      <c r="N145" s="515">
        <v>7</v>
      </c>
      <c r="O145" s="418">
        <v>8</v>
      </c>
      <c r="P145" s="418">
        <v>9</v>
      </c>
      <c r="Q145" s="418">
        <v>10</v>
      </c>
      <c r="R145" s="418">
        <v>11</v>
      </c>
      <c r="S145" s="517">
        <v>12</v>
      </c>
      <c r="T145" s="197">
        <v>13</v>
      </c>
      <c r="U145" s="515">
        <v>14</v>
      </c>
      <c r="V145" s="418">
        <v>15</v>
      </c>
      <c r="W145" s="418">
        <v>16</v>
      </c>
      <c r="X145" s="418">
        <v>17</v>
      </c>
      <c r="Y145" s="418">
        <v>18</v>
      </c>
      <c r="Z145" s="517">
        <v>19</v>
      </c>
    </row>
    <row r="146" spans="1:28" hidden="1" outlineLevel="1" x14ac:dyDescent="0.3">
      <c r="A146" s="912" t="s">
        <v>107</v>
      </c>
      <c r="B146" s="461" t="str">
        <f>B121</f>
        <v/>
      </c>
      <c r="C146" s="468" t="str">
        <f>IF(B146="","",VLOOKUP(B146,'6.8_Pakalpojumu_saraksts'!A:B,2,0))</f>
        <v/>
      </c>
      <c r="D146" s="419" t="str">
        <f>IF(C146="","",VLOOKUP(C146,'6.8_Pakalpojumu_saraksts'!B:D,3,0))</f>
        <v/>
      </c>
      <c r="E146" s="455" t="str">
        <f>E121</f>
        <v/>
      </c>
      <c r="F146" s="469">
        <f>SUM(G146:L146)</f>
        <v>0</v>
      </c>
      <c r="G146" s="470" t="str">
        <f>U121</f>
        <v/>
      </c>
      <c r="H146" s="470" t="str">
        <f t="shared" ref="H146:H160" si="112">V121</f>
        <v/>
      </c>
      <c r="I146" s="470" t="str">
        <f t="shared" ref="I146:I160" si="113">W121</f>
        <v/>
      </c>
      <c r="J146" s="470" t="str">
        <f t="shared" ref="J146:J160" si="114">X121</f>
        <v/>
      </c>
      <c r="K146" s="470" t="str">
        <f t="shared" ref="K146:K160" si="115">Y121</f>
        <v/>
      </c>
      <c r="L146" s="470" t="str">
        <f t="shared" ref="L146:L160" si="116">Z121</f>
        <v/>
      </c>
      <c r="M146" s="469">
        <f>SUM(N146:S146)</f>
        <v>0</v>
      </c>
      <c r="N146" s="470"/>
      <c r="O146" s="471"/>
      <c r="P146" s="471"/>
      <c r="Q146" s="471"/>
      <c r="R146" s="471"/>
      <c r="S146" s="420"/>
      <c r="T146" s="469">
        <f>SUM(U146:Z146)</f>
        <v>0</v>
      </c>
      <c r="U146" s="440" t="str">
        <f>IF(G146="","",IF(G146+N146=0,"",(G146+N146)))</f>
        <v/>
      </c>
      <c r="V146" s="441" t="str">
        <f t="shared" ref="V146:V160" si="117">IF(H146="","",IF(H146+O146=0,"",(H146+O146)))</f>
        <v/>
      </c>
      <c r="W146" s="441" t="str">
        <f t="shared" ref="W146:W160" si="118">IF(I146="","",IF(I146+P146=0,"",(I146+P146)))</f>
        <v/>
      </c>
      <c r="X146" s="441" t="str">
        <f t="shared" ref="X146:X160" si="119">IF(J146="","",IF(J146+Q146=0,"",(J146+Q146)))</f>
        <v/>
      </c>
      <c r="Y146" s="441" t="str">
        <f t="shared" ref="Y146:Y160" si="120">IF(K146="","",IF(K146+R146=0,"",(K146+R146)))</f>
        <v/>
      </c>
      <c r="Z146" s="442" t="str">
        <f t="shared" ref="Z146:Z160" si="121">IF(L146="","",IF(L146+S146=0,"",(L146+S146)))</f>
        <v/>
      </c>
      <c r="AA146" s="687" t="b">
        <f t="shared" ref="AA146" si="122">F146=T146</f>
        <v>1</v>
      </c>
      <c r="AB146" s="681" t="b">
        <f t="shared" ref="AB146" si="123">M146=0</f>
        <v>1</v>
      </c>
    </row>
    <row r="147" spans="1:28" ht="45" hidden="1" customHeight="1" outlineLevel="1" x14ac:dyDescent="0.3">
      <c r="A147" s="912"/>
      <c r="B147" s="462" t="str">
        <f t="shared" ref="B147:B160" si="124">B122</f>
        <v/>
      </c>
      <c r="C147" s="371" t="str">
        <f>IF(B147="","",VLOOKUP(B147,'6.8_Pakalpojumu_saraksts'!A:B,2,0))</f>
        <v/>
      </c>
      <c r="D147" s="419" t="str">
        <f>IF(C147="","",VLOOKUP(C147,'6.8_Pakalpojumu_saraksts'!B:D,3,0))</f>
        <v/>
      </c>
      <c r="E147" s="456" t="str">
        <f t="shared" ref="E147:E160" si="125">E122</f>
        <v/>
      </c>
      <c r="F147" s="473">
        <f t="shared" ref="F147:F160" si="126">SUM(G147:L147)</f>
        <v>0</v>
      </c>
      <c r="G147" s="470" t="str">
        <f t="shared" ref="G147:G160" si="127">U122</f>
        <v/>
      </c>
      <c r="H147" s="470" t="str">
        <f t="shared" si="112"/>
        <v/>
      </c>
      <c r="I147" s="470" t="str">
        <f t="shared" si="113"/>
        <v/>
      </c>
      <c r="J147" s="470" t="str">
        <f t="shared" si="114"/>
        <v/>
      </c>
      <c r="K147" s="470" t="str">
        <f t="shared" si="115"/>
        <v/>
      </c>
      <c r="L147" s="470" t="str">
        <f t="shared" si="116"/>
        <v/>
      </c>
      <c r="M147" s="473">
        <f t="shared" ref="M147:M160" si="128">SUM(N147:S147)</f>
        <v>0</v>
      </c>
      <c r="N147" s="474"/>
      <c r="O147" s="33"/>
      <c r="P147" s="33"/>
      <c r="Q147" s="33"/>
      <c r="R147" s="33"/>
      <c r="S147" s="421"/>
      <c r="T147" s="473">
        <f t="shared" ref="T147:T160" si="129">SUM(U147:Z147)</f>
        <v>0</v>
      </c>
      <c r="U147" s="443" t="str">
        <f t="shared" ref="U147:U150" si="130">IF(G147="","",IF(G147+N147=0,"",(G147+N147)))</f>
        <v/>
      </c>
      <c r="V147" s="444" t="str">
        <f t="shared" si="117"/>
        <v/>
      </c>
      <c r="W147" s="444" t="str">
        <f t="shared" si="118"/>
        <v/>
      </c>
      <c r="X147" s="444" t="str">
        <f t="shared" si="119"/>
        <v/>
      </c>
      <c r="Y147" s="444" t="str">
        <f t="shared" si="120"/>
        <v/>
      </c>
      <c r="Z147" s="445" t="str">
        <f t="shared" si="121"/>
        <v/>
      </c>
      <c r="AA147" s="687" t="b">
        <f t="shared" ref="AA147:AA160" si="131">F147=T147</f>
        <v>1</v>
      </c>
      <c r="AB147" s="681" t="b">
        <f t="shared" ref="AB147:AB160" si="132">M147=0</f>
        <v>1</v>
      </c>
    </row>
    <row r="148" spans="1:28" hidden="1" outlineLevel="1" x14ac:dyDescent="0.3">
      <c r="A148" s="912"/>
      <c r="B148" s="462" t="str">
        <f t="shared" si="124"/>
        <v/>
      </c>
      <c r="C148" s="371" t="str">
        <f>IF(B148="","",VLOOKUP(B148,'6.8_Pakalpojumu_saraksts'!A:B,2,0))</f>
        <v/>
      </c>
      <c r="D148" s="419" t="str">
        <f>IF(C148="","",VLOOKUP(C148,'6.8_Pakalpojumu_saraksts'!B:D,3,0))</f>
        <v/>
      </c>
      <c r="E148" s="456" t="str">
        <f t="shared" si="125"/>
        <v/>
      </c>
      <c r="F148" s="473">
        <f t="shared" si="126"/>
        <v>0</v>
      </c>
      <c r="G148" s="470" t="str">
        <f t="shared" si="127"/>
        <v/>
      </c>
      <c r="H148" s="470" t="str">
        <f t="shared" si="112"/>
        <v/>
      </c>
      <c r="I148" s="470" t="str">
        <f t="shared" si="113"/>
        <v/>
      </c>
      <c r="J148" s="470" t="str">
        <f t="shared" si="114"/>
        <v/>
      </c>
      <c r="K148" s="470" t="str">
        <f t="shared" si="115"/>
        <v/>
      </c>
      <c r="L148" s="470" t="str">
        <f t="shared" si="116"/>
        <v/>
      </c>
      <c r="M148" s="473">
        <f t="shared" si="128"/>
        <v>0</v>
      </c>
      <c r="N148" s="474"/>
      <c r="O148" s="33"/>
      <c r="P148" s="33"/>
      <c r="Q148" s="33"/>
      <c r="R148" s="33"/>
      <c r="S148" s="421"/>
      <c r="T148" s="473">
        <f t="shared" si="129"/>
        <v>0</v>
      </c>
      <c r="U148" s="443" t="str">
        <f t="shared" si="130"/>
        <v/>
      </c>
      <c r="V148" s="444" t="str">
        <f t="shared" si="117"/>
        <v/>
      </c>
      <c r="W148" s="444" t="str">
        <f t="shared" si="118"/>
        <v/>
      </c>
      <c r="X148" s="444" t="str">
        <f t="shared" si="119"/>
        <v/>
      </c>
      <c r="Y148" s="444" t="str">
        <f t="shared" si="120"/>
        <v/>
      </c>
      <c r="Z148" s="445" t="str">
        <f t="shared" si="121"/>
        <v/>
      </c>
      <c r="AA148" s="687" t="b">
        <f t="shared" si="131"/>
        <v>1</v>
      </c>
      <c r="AB148" s="681" t="b">
        <f t="shared" si="132"/>
        <v>1</v>
      </c>
    </row>
    <row r="149" spans="1:28" hidden="1" outlineLevel="1" x14ac:dyDescent="0.3">
      <c r="A149" s="912"/>
      <c r="B149" s="462" t="str">
        <f t="shared" si="124"/>
        <v/>
      </c>
      <c r="C149" s="371" t="str">
        <f>IF(B149="","",VLOOKUP(B149,'6.8_Pakalpojumu_saraksts'!A:B,2,0))</f>
        <v/>
      </c>
      <c r="D149" s="419" t="str">
        <f>IF(C149="","",VLOOKUP(C149,'6.8_Pakalpojumu_saraksts'!B:D,3,0))</f>
        <v/>
      </c>
      <c r="E149" s="456" t="str">
        <f t="shared" si="125"/>
        <v/>
      </c>
      <c r="F149" s="473">
        <f t="shared" si="126"/>
        <v>0</v>
      </c>
      <c r="G149" s="470" t="str">
        <f t="shared" si="127"/>
        <v/>
      </c>
      <c r="H149" s="470" t="str">
        <f t="shared" si="112"/>
        <v/>
      </c>
      <c r="I149" s="470" t="str">
        <f t="shared" si="113"/>
        <v/>
      </c>
      <c r="J149" s="470" t="str">
        <f t="shared" si="114"/>
        <v/>
      </c>
      <c r="K149" s="470" t="str">
        <f t="shared" si="115"/>
        <v/>
      </c>
      <c r="L149" s="470" t="str">
        <f t="shared" si="116"/>
        <v/>
      </c>
      <c r="M149" s="473">
        <f t="shared" si="128"/>
        <v>0</v>
      </c>
      <c r="N149" s="474"/>
      <c r="O149" s="33"/>
      <c r="P149" s="33"/>
      <c r="Q149" s="33"/>
      <c r="R149" s="33"/>
      <c r="S149" s="421"/>
      <c r="T149" s="473">
        <f t="shared" si="129"/>
        <v>0</v>
      </c>
      <c r="U149" s="443" t="str">
        <f t="shared" si="130"/>
        <v/>
      </c>
      <c r="V149" s="444" t="str">
        <f t="shared" si="117"/>
        <v/>
      </c>
      <c r="W149" s="444" t="str">
        <f t="shared" si="118"/>
        <v/>
      </c>
      <c r="X149" s="444" t="str">
        <f t="shared" si="119"/>
        <v/>
      </c>
      <c r="Y149" s="444" t="str">
        <f t="shared" si="120"/>
        <v/>
      </c>
      <c r="Z149" s="445" t="str">
        <f t="shared" si="121"/>
        <v/>
      </c>
      <c r="AA149" s="687" t="b">
        <f t="shared" si="131"/>
        <v>1</v>
      </c>
      <c r="AB149" s="681" t="b">
        <f t="shared" si="132"/>
        <v>1</v>
      </c>
    </row>
    <row r="150" spans="1:28" ht="15" hidden="1" outlineLevel="1" thickBot="1" x14ac:dyDescent="0.35">
      <c r="A150" s="913"/>
      <c r="B150" s="463" t="str">
        <f t="shared" si="124"/>
        <v/>
      </c>
      <c r="C150" s="375" t="str">
        <f>IF(B150="","",VLOOKUP(B150,'6.8_Pakalpojumu_saraksts'!A:B,2,0))</f>
        <v/>
      </c>
      <c r="D150" s="422" t="str">
        <f>IF(C150="","",VLOOKUP(C150,'6.8_Pakalpojumu_saraksts'!B:D,3,0))</f>
        <v/>
      </c>
      <c r="E150" s="457" t="str">
        <f t="shared" si="125"/>
        <v/>
      </c>
      <c r="F150" s="475">
        <f t="shared" si="126"/>
        <v>0</v>
      </c>
      <c r="G150" s="476" t="str">
        <f t="shared" si="127"/>
        <v/>
      </c>
      <c r="H150" s="476" t="str">
        <f t="shared" si="112"/>
        <v/>
      </c>
      <c r="I150" s="476" t="str">
        <f t="shared" si="113"/>
        <v/>
      </c>
      <c r="J150" s="476" t="str">
        <f t="shared" si="114"/>
        <v/>
      </c>
      <c r="K150" s="476" t="str">
        <f t="shared" si="115"/>
        <v/>
      </c>
      <c r="L150" s="476" t="str">
        <f t="shared" si="116"/>
        <v/>
      </c>
      <c r="M150" s="475">
        <f t="shared" si="128"/>
        <v>0</v>
      </c>
      <c r="N150" s="477"/>
      <c r="O150" s="439"/>
      <c r="P150" s="439"/>
      <c r="Q150" s="439"/>
      <c r="R150" s="439"/>
      <c r="S150" s="423"/>
      <c r="T150" s="475">
        <f t="shared" si="129"/>
        <v>0</v>
      </c>
      <c r="U150" s="446" t="str">
        <f t="shared" si="130"/>
        <v/>
      </c>
      <c r="V150" s="447" t="str">
        <f t="shared" si="117"/>
        <v/>
      </c>
      <c r="W150" s="447" t="str">
        <f t="shared" si="118"/>
        <v/>
      </c>
      <c r="X150" s="447" t="str">
        <f t="shared" si="119"/>
        <v/>
      </c>
      <c r="Y150" s="447" t="str">
        <f t="shared" si="120"/>
        <v/>
      </c>
      <c r="Z150" s="448" t="str">
        <f t="shared" si="121"/>
        <v/>
      </c>
      <c r="AA150" s="687" t="b">
        <f t="shared" si="131"/>
        <v>1</v>
      </c>
      <c r="AB150" s="681" t="b">
        <f t="shared" si="132"/>
        <v>1</v>
      </c>
    </row>
    <row r="151" spans="1:28" hidden="1" outlineLevel="1" x14ac:dyDescent="0.3">
      <c r="A151" s="919" t="s">
        <v>318</v>
      </c>
      <c r="B151" s="461" t="str">
        <f t="shared" si="124"/>
        <v/>
      </c>
      <c r="C151" s="478" t="str">
        <f>IF(B151="","",VLOOKUP(B151,'6.8_Pakalpojumu_saraksts'!A:B,2,0))</f>
        <v/>
      </c>
      <c r="D151" s="424" t="str">
        <f>IF(C151="","",VLOOKUP(C151,'6.8_Pakalpojumu_saraksts'!B:D,3,0))</f>
        <v/>
      </c>
      <c r="E151" s="455" t="str">
        <f t="shared" si="125"/>
        <v/>
      </c>
      <c r="F151" s="479">
        <f t="shared" si="126"/>
        <v>0</v>
      </c>
      <c r="G151" s="480" t="str">
        <f t="shared" si="127"/>
        <v/>
      </c>
      <c r="H151" s="480" t="str">
        <f t="shared" si="112"/>
        <v/>
      </c>
      <c r="I151" s="480" t="str">
        <f t="shared" si="113"/>
        <v/>
      </c>
      <c r="J151" s="480" t="str">
        <f t="shared" si="114"/>
        <v/>
      </c>
      <c r="K151" s="480" t="str">
        <f t="shared" si="115"/>
        <v/>
      </c>
      <c r="L151" s="481" t="str">
        <f t="shared" si="116"/>
        <v/>
      </c>
      <c r="M151" s="479">
        <f t="shared" si="128"/>
        <v>0</v>
      </c>
      <c r="N151" s="480"/>
      <c r="O151" s="437"/>
      <c r="P151" s="437"/>
      <c r="Q151" s="437"/>
      <c r="R151" s="437"/>
      <c r="S151" s="425"/>
      <c r="T151" s="479">
        <f t="shared" si="129"/>
        <v>0</v>
      </c>
      <c r="U151" s="440" t="str">
        <f>IF(G151="","",IF(G151+N151=0,"",(G151+N151)))</f>
        <v/>
      </c>
      <c r="V151" s="441" t="str">
        <f t="shared" si="117"/>
        <v/>
      </c>
      <c r="W151" s="441" t="str">
        <f t="shared" si="118"/>
        <v/>
      </c>
      <c r="X151" s="441" t="str">
        <f t="shared" si="119"/>
        <v/>
      </c>
      <c r="Y151" s="441" t="str">
        <f t="shared" si="120"/>
        <v/>
      </c>
      <c r="Z151" s="442" t="str">
        <f t="shared" si="121"/>
        <v/>
      </c>
      <c r="AA151" s="687" t="b">
        <f t="shared" si="131"/>
        <v>1</v>
      </c>
      <c r="AB151" s="681" t="b">
        <f t="shared" si="132"/>
        <v>1</v>
      </c>
    </row>
    <row r="152" spans="1:28" hidden="1" outlineLevel="1" x14ac:dyDescent="0.3">
      <c r="A152" s="912"/>
      <c r="B152" s="462" t="str">
        <f t="shared" si="124"/>
        <v/>
      </c>
      <c r="C152" s="371" t="str">
        <f>IF(B152="","",VLOOKUP(B152,'6.8_Pakalpojumu_saraksts'!A:B,2,0))</f>
        <v/>
      </c>
      <c r="D152" s="419" t="str">
        <f>IF(C152="","",VLOOKUP(C152,'6.8_Pakalpojumu_saraksts'!B:D,3,0))</f>
        <v/>
      </c>
      <c r="E152" s="456" t="str">
        <f t="shared" si="125"/>
        <v/>
      </c>
      <c r="F152" s="473">
        <f t="shared" si="126"/>
        <v>0</v>
      </c>
      <c r="G152" s="470" t="str">
        <f t="shared" si="127"/>
        <v/>
      </c>
      <c r="H152" s="470" t="str">
        <f t="shared" si="112"/>
        <v/>
      </c>
      <c r="I152" s="470" t="str">
        <f t="shared" si="113"/>
        <v/>
      </c>
      <c r="J152" s="470" t="str">
        <f t="shared" si="114"/>
        <v/>
      </c>
      <c r="K152" s="470" t="str">
        <f t="shared" si="115"/>
        <v/>
      </c>
      <c r="L152" s="482" t="str">
        <f t="shared" si="116"/>
        <v/>
      </c>
      <c r="M152" s="473">
        <f t="shared" si="128"/>
        <v>0</v>
      </c>
      <c r="N152" s="474"/>
      <c r="O152" s="33"/>
      <c r="P152" s="33"/>
      <c r="Q152" s="33"/>
      <c r="R152" s="33"/>
      <c r="S152" s="421"/>
      <c r="T152" s="473">
        <f t="shared" si="129"/>
        <v>0</v>
      </c>
      <c r="U152" s="443" t="str">
        <f t="shared" ref="U152:U155" si="133">IF(G152="","",IF(G152+N152=0,"",(G152+N152)))</f>
        <v/>
      </c>
      <c r="V152" s="444" t="str">
        <f t="shared" si="117"/>
        <v/>
      </c>
      <c r="W152" s="444" t="str">
        <f t="shared" si="118"/>
        <v/>
      </c>
      <c r="X152" s="444" t="str">
        <f t="shared" si="119"/>
        <v/>
      </c>
      <c r="Y152" s="444" t="str">
        <f t="shared" si="120"/>
        <v/>
      </c>
      <c r="Z152" s="445" t="str">
        <f t="shared" si="121"/>
        <v/>
      </c>
      <c r="AA152" s="687" t="b">
        <f t="shared" si="131"/>
        <v>1</v>
      </c>
      <c r="AB152" s="681" t="b">
        <f t="shared" si="132"/>
        <v>1</v>
      </c>
    </row>
    <row r="153" spans="1:28" hidden="1" outlineLevel="1" x14ac:dyDescent="0.3">
      <c r="A153" s="912"/>
      <c r="B153" s="462" t="str">
        <f t="shared" si="124"/>
        <v/>
      </c>
      <c r="C153" s="371" t="str">
        <f>IF(B153="","",VLOOKUP(B153,'6.8_Pakalpojumu_saraksts'!A:B,2,0))</f>
        <v/>
      </c>
      <c r="D153" s="419" t="str">
        <f>IF(C153="","",VLOOKUP(C153,'6.8_Pakalpojumu_saraksts'!B:D,3,0))</f>
        <v/>
      </c>
      <c r="E153" s="456" t="str">
        <f t="shared" si="125"/>
        <v/>
      </c>
      <c r="F153" s="473">
        <f t="shared" si="126"/>
        <v>0</v>
      </c>
      <c r="G153" s="470" t="str">
        <f t="shared" si="127"/>
        <v/>
      </c>
      <c r="H153" s="470" t="str">
        <f t="shared" si="112"/>
        <v/>
      </c>
      <c r="I153" s="470" t="str">
        <f t="shared" si="113"/>
        <v/>
      </c>
      <c r="J153" s="470" t="str">
        <f t="shared" si="114"/>
        <v/>
      </c>
      <c r="K153" s="470" t="str">
        <f t="shared" si="115"/>
        <v/>
      </c>
      <c r="L153" s="482" t="str">
        <f t="shared" si="116"/>
        <v/>
      </c>
      <c r="M153" s="473">
        <f t="shared" si="128"/>
        <v>0</v>
      </c>
      <c r="N153" s="474"/>
      <c r="O153" s="33"/>
      <c r="P153" s="33"/>
      <c r="Q153" s="33"/>
      <c r="R153" s="33"/>
      <c r="S153" s="421"/>
      <c r="T153" s="473">
        <f t="shared" si="129"/>
        <v>0</v>
      </c>
      <c r="U153" s="443" t="str">
        <f t="shared" si="133"/>
        <v/>
      </c>
      <c r="V153" s="444" t="str">
        <f t="shared" si="117"/>
        <v/>
      </c>
      <c r="W153" s="444" t="str">
        <f t="shared" si="118"/>
        <v/>
      </c>
      <c r="X153" s="444" t="str">
        <f t="shared" si="119"/>
        <v/>
      </c>
      <c r="Y153" s="444" t="str">
        <f t="shared" si="120"/>
        <v/>
      </c>
      <c r="Z153" s="445" t="str">
        <f t="shared" si="121"/>
        <v/>
      </c>
      <c r="AA153" s="687" t="b">
        <f t="shared" si="131"/>
        <v>1</v>
      </c>
      <c r="AB153" s="681" t="b">
        <f t="shared" si="132"/>
        <v>1</v>
      </c>
    </row>
    <row r="154" spans="1:28" hidden="1" outlineLevel="1" x14ac:dyDescent="0.3">
      <c r="A154" s="912"/>
      <c r="B154" s="462" t="str">
        <f t="shared" si="124"/>
        <v/>
      </c>
      <c r="C154" s="371" t="str">
        <f>IF(B154="","",VLOOKUP(B154,'6.8_Pakalpojumu_saraksts'!A:B,2,0))</f>
        <v/>
      </c>
      <c r="D154" s="419" t="str">
        <f>IF(C154="","",VLOOKUP(C154,'6.8_Pakalpojumu_saraksts'!B:D,3,0))</f>
        <v/>
      </c>
      <c r="E154" s="456" t="str">
        <f t="shared" si="125"/>
        <v/>
      </c>
      <c r="F154" s="473">
        <f t="shared" si="126"/>
        <v>0</v>
      </c>
      <c r="G154" s="470" t="str">
        <f t="shared" si="127"/>
        <v/>
      </c>
      <c r="H154" s="470" t="str">
        <f t="shared" si="112"/>
        <v/>
      </c>
      <c r="I154" s="470" t="str">
        <f t="shared" si="113"/>
        <v/>
      </c>
      <c r="J154" s="470" t="str">
        <f t="shared" si="114"/>
        <v/>
      </c>
      <c r="K154" s="470" t="str">
        <f t="shared" si="115"/>
        <v/>
      </c>
      <c r="L154" s="482" t="str">
        <f t="shared" si="116"/>
        <v/>
      </c>
      <c r="M154" s="473">
        <f t="shared" si="128"/>
        <v>0</v>
      </c>
      <c r="N154" s="474"/>
      <c r="O154" s="33"/>
      <c r="P154" s="33"/>
      <c r="Q154" s="33"/>
      <c r="R154" s="33"/>
      <c r="S154" s="421"/>
      <c r="T154" s="473">
        <f t="shared" si="129"/>
        <v>0</v>
      </c>
      <c r="U154" s="443" t="str">
        <f t="shared" si="133"/>
        <v/>
      </c>
      <c r="V154" s="444" t="str">
        <f t="shared" si="117"/>
        <v/>
      </c>
      <c r="W154" s="444" t="str">
        <f t="shared" si="118"/>
        <v/>
      </c>
      <c r="X154" s="444" t="str">
        <f t="shared" si="119"/>
        <v/>
      </c>
      <c r="Y154" s="444" t="str">
        <f t="shared" si="120"/>
        <v/>
      </c>
      <c r="Z154" s="445" t="str">
        <f t="shared" si="121"/>
        <v/>
      </c>
      <c r="AA154" s="687" t="b">
        <f t="shared" si="131"/>
        <v>1</v>
      </c>
      <c r="AB154" s="681" t="b">
        <f t="shared" si="132"/>
        <v>1</v>
      </c>
    </row>
    <row r="155" spans="1:28" ht="15" hidden="1" outlineLevel="1" thickBot="1" x14ac:dyDescent="0.35">
      <c r="A155" s="913"/>
      <c r="B155" s="463" t="str">
        <f t="shared" si="124"/>
        <v/>
      </c>
      <c r="C155" s="375" t="str">
        <f>IF(B155="","",VLOOKUP(B155,'6.8_Pakalpojumu_saraksts'!A:B,2,0))</f>
        <v/>
      </c>
      <c r="D155" s="422" t="str">
        <f>IF(C155="","",VLOOKUP(C155,'6.8_Pakalpojumu_saraksts'!B:D,3,0))</f>
        <v/>
      </c>
      <c r="E155" s="457" t="str">
        <f t="shared" si="125"/>
        <v/>
      </c>
      <c r="F155" s="475">
        <f t="shared" si="126"/>
        <v>0</v>
      </c>
      <c r="G155" s="483" t="str">
        <f t="shared" si="127"/>
        <v/>
      </c>
      <c r="H155" s="483" t="str">
        <f t="shared" si="112"/>
        <v/>
      </c>
      <c r="I155" s="483" t="str">
        <f t="shared" si="113"/>
        <v/>
      </c>
      <c r="J155" s="483" t="str">
        <f t="shared" si="114"/>
        <v/>
      </c>
      <c r="K155" s="483" t="str">
        <f t="shared" si="115"/>
        <v/>
      </c>
      <c r="L155" s="484" t="str">
        <f t="shared" si="116"/>
        <v/>
      </c>
      <c r="M155" s="475">
        <f t="shared" si="128"/>
        <v>0</v>
      </c>
      <c r="N155" s="477"/>
      <c r="O155" s="439"/>
      <c r="P155" s="439"/>
      <c r="Q155" s="439"/>
      <c r="R155" s="439"/>
      <c r="S155" s="423"/>
      <c r="T155" s="475">
        <f t="shared" si="129"/>
        <v>0</v>
      </c>
      <c r="U155" s="446" t="str">
        <f t="shared" si="133"/>
        <v/>
      </c>
      <c r="V155" s="447" t="str">
        <f t="shared" si="117"/>
        <v/>
      </c>
      <c r="W155" s="447" t="str">
        <f t="shared" si="118"/>
        <v/>
      </c>
      <c r="X155" s="447" t="str">
        <f t="shared" si="119"/>
        <v/>
      </c>
      <c r="Y155" s="447" t="str">
        <f t="shared" si="120"/>
        <v/>
      </c>
      <c r="Z155" s="448" t="str">
        <f t="shared" si="121"/>
        <v/>
      </c>
      <c r="AA155" s="687" t="b">
        <f t="shared" si="131"/>
        <v>1</v>
      </c>
      <c r="AB155" s="681" t="b">
        <f t="shared" si="132"/>
        <v>1</v>
      </c>
    </row>
    <row r="156" spans="1:28" hidden="1" outlineLevel="1" x14ac:dyDescent="0.3">
      <c r="A156" s="919" t="s">
        <v>319</v>
      </c>
      <c r="B156" s="461" t="str">
        <f t="shared" si="124"/>
        <v/>
      </c>
      <c r="C156" s="478" t="str">
        <f>IF(B156="","",VLOOKUP(B156,'6.8_Pakalpojumu_saraksts'!A:B,2,0))</f>
        <v/>
      </c>
      <c r="D156" s="424" t="str">
        <f>IF(C156="","",VLOOKUP(C156,'6.8_Pakalpojumu_saraksts'!B:D,3,0))</f>
        <v/>
      </c>
      <c r="E156" s="455" t="str">
        <f t="shared" si="125"/>
        <v/>
      </c>
      <c r="F156" s="479">
        <f t="shared" si="126"/>
        <v>0</v>
      </c>
      <c r="G156" s="480" t="str">
        <f t="shared" si="127"/>
        <v/>
      </c>
      <c r="H156" s="480" t="str">
        <f t="shared" si="112"/>
        <v/>
      </c>
      <c r="I156" s="480" t="str">
        <f t="shared" si="113"/>
        <v/>
      </c>
      <c r="J156" s="480" t="str">
        <f t="shared" si="114"/>
        <v/>
      </c>
      <c r="K156" s="480" t="str">
        <f t="shared" si="115"/>
        <v/>
      </c>
      <c r="L156" s="481" t="str">
        <f t="shared" si="116"/>
        <v/>
      </c>
      <c r="M156" s="479">
        <f t="shared" si="128"/>
        <v>0</v>
      </c>
      <c r="N156" s="480"/>
      <c r="O156" s="437"/>
      <c r="P156" s="437"/>
      <c r="Q156" s="437"/>
      <c r="R156" s="437"/>
      <c r="S156" s="425"/>
      <c r="T156" s="479">
        <f t="shared" si="129"/>
        <v>0</v>
      </c>
      <c r="U156" s="440" t="str">
        <f>IF(G156="","",IF(G156+N156=0,"",(G156+N156)))</f>
        <v/>
      </c>
      <c r="V156" s="441" t="str">
        <f t="shared" si="117"/>
        <v/>
      </c>
      <c r="W156" s="441" t="str">
        <f t="shared" si="118"/>
        <v/>
      </c>
      <c r="X156" s="441" t="str">
        <f t="shared" si="119"/>
        <v/>
      </c>
      <c r="Y156" s="441" t="str">
        <f t="shared" si="120"/>
        <v/>
      </c>
      <c r="Z156" s="442" t="str">
        <f t="shared" si="121"/>
        <v/>
      </c>
      <c r="AA156" s="687" t="b">
        <f t="shared" si="131"/>
        <v>1</v>
      </c>
      <c r="AB156" s="681" t="b">
        <f t="shared" si="132"/>
        <v>1</v>
      </c>
    </row>
    <row r="157" spans="1:28" ht="61.5" hidden="1" customHeight="1" outlineLevel="1" x14ac:dyDescent="0.3">
      <c r="A157" s="912"/>
      <c r="B157" s="462" t="str">
        <f t="shared" si="124"/>
        <v/>
      </c>
      <c r="C157" s="371" t="str">
        <f>IF(B157="","",VLOOKUP(B157,'6.8_Pakalpojumu_saraksts'!A:B,2,0))</f>
        <v/>
      </c>
      <c r="D157" s="419" t="str">
        <f>IF(C157="","",VLOOKUP(C157,'6.8_Pakalpojumu_saraksts'!B:D,3,0))</f>
        <v/>
      </c>
      <c r="E157" s="456" t="str">
        <f>G19</f>
        <v/>
      </c>
      <c r="F157" s="473">
        <f t="shared" si="126"/>
        <v>0</v>
      </c>
      <c r="G157" s="470" t="str">
        <f t="shared" si="127"/>
        <v/>
      </c>
      <c r="H157" s="470" t="str">
        <f t="shared" si="112"/>
        <v/>
      </c>
      <c r="I157" s="470" t="str">
        <f t="shared" si="113"/>
        <v/>
      </c>
      <c r="J157" s="470" t="str">
        <f t="shared" si="114"/>
        <v/>
      </c>
      <c r="K157" s="470" t="str">
        <f t="shared" si="115"/>
        <v/>
      </c>
      <c r="L157" s="482" t="str">
        <f t="shared" si="116"/>
        <v/>
      </c>
      <c r="M157" s="473">
        <f t="shared" si="128"/>
        <v>0</v>
      </c>
      <c r="N157" s="474"/>
      <c r="O157" s="33"/>
      <c r="P157" s="33"/>
      <c r="Q157" s="33"/>
      <c r="R157" s="33"/>
      <c r="S157" s="421"/>
      <c r="T157" s="473">
        <f t="shared" si="129"/>
        <v>0</v>
      </c>
      <c r="U157" s="443" t="str">
        <f t="shared" ref="U157:U160" si="134">IF(G157="","",IF(G157+N157=0,"",(G157+N157)))</f>
        <v/>
      </c>
      <c r="V157" s="444" t="str">
        <f t="shared" si="117"/>
        <v/>
      </c>
      <c r="W157" s="444" t="str">
        <f t="shared" si="118"/>
        <v/>
      </c>
      <c r="X157" s="444" t="str">
        <f t="shared" si="119"/>
        <v/>
      </c>
      <c r="Y157" s="444" t="str">
        <f t="shared" si="120"/>
        <v/>
      </c>
      <c r="Z157" s="445" t="str">
        <f t="shared" si="121"/>
        <v/>
      </c>
      <c r="AA157" s="687" t="b">
        <f t="shared" si="131"/>
        <v>1</v>
      </c>
      <c r="AB157" s="681" t="b">
        <f t="shared" si="132"/>
        <v>1</v>
      </c>
    </row>
    <row r="158" spans="1:28" ht="85.5" hidden="1" customHeight="1" outlineLevel="1" x14ac:dyDescent="0.3">
      <c r="A158" s="912"/>
      <c r="B158" s="462" t="str">
        <f t="shared" si="124"/>
        <v/>
      </c>
      <c r="C158" s="371" t="str">
        <f>IF(B158="","",VLOOKUP(B158,'6.8_Pakalpojumu_saraksts'!A:B,2,0))</f>
        <v/>
      </c>
      <c r="D158" s="419" t="str">
        <f>IF(C158="","",VLOOKUP(C158,'6.8_Pakalpojumu_saraksts'!B:D,3,0))</f>
        <v/>
      </c>
      <c r="E158" s="456" t="str">
        <f t="shared" si="125"/>
        <v/>
      </c>
      <c r="F158" s="473">
        <f t="shared" si="126"/>
        <v>0</v>
      </c>
      <c r="G158" s="470" t="str">
        <f t="shared" si="127"/>
        <v/>
      </c>
      <c r="H158" s="470" t="str">
        <f t="shared" si="112"/>
        <v/>
      </c>
      <c r="I158" s="470" t="str">
        <f t="shared" si="113"/>
        <v/>
      </c>
      <c r="J158" s="470" t="str">
        <f t="shared" si="114"/>
        <v/>
      </c>
      <c r="K158" s="470" t="str">
        <f t="shared" si="115"/>
        <v/>
      </c>
      <c r="L158" s="482" t="str">
        <f t="shared" si="116"/>
        <v/>
      </c>
      <c r="M158" s="473">
        <f t="shared" si="128"/>
        <v>0</v>
      </c>
      <c r="N158" s="474"/>
      <c r="O158" s="33"/>
      <c r="P158" s="33"/>
      <c r="Q158" s="33"/>
      <c r="R158" s="33"/>
      <c r="S158" s="421"/>
      <c r="T158" s="473">
        <f t="shared" si="129"/>
        <v>0</v>
      </c>
      <c r="U158" s="443" t="str">
        <f t="shared" si="134"/>
        <v/>
      </c>
      <c r="V158" s="444" t="str">
        <f t="shared" si="117"/>
        <v/>
      </c>
      <c r="W158" s="444" t="str">
        <f t="shared" si="118"/>
        <v/>
      </c>
      <c r="X158" s="444" t="str">
        <f t="shared" si="119"/>
        <v/>
      </c>
      <c r="Y158" s="444" t="str">
        <f t="shared" si="120"/>
        <v/>
      </c>
      <c r="Z158" s="445" t="str">
        <f t="shared" si="121"/>
        <v/>
      </c>
      <c r="AA158" s="687" t="b">
        <f t="shared" si="131"/>
        <v>1</v>
      </c>
      <c r="AB158" s="681" t="b">
        <f t="shared" si="132"/>
        <v>1</v>
      </c>
    </row>
    <row r="159" spans="1:28" ht="54" hidden="1" customHeight="1" outlineLevel="1" x14ac:dyDescent="0.3">
      <c r="A159" s="912"/>
      <c r="B159" s="462" t="str">
        <f t="shared" si="124"/>
        <v/>
      </c>
      <c r="C159" s="371" t="str">
        <f>IF(B159="","",VLOOKUP(B159,'6.8_Pakalpojumu_saraksts'!A:B,2,0))</f>
        <v/>
      </c>
      <c r="D159" s="419" t="str">
        <f>IF(C159="","",VLOOKUP(C159,'6.8_Pakalpojumu_saraksts'!B:D,3,0))</f>
        <v/>
      </c>
      <c r="E159" s="456" t="str">
        <f t="shared" si="125"/>
        <v/>
      </c>
      <c r="F159" s="473">
        <f t="shared" si="126"/>
        <v>0</v>
      </c>
      <c r="G159" s="470" t="str">
        <f t="shared" si="127"/>
        <v/>
      </c>
      <c r="H159" s="470" t="str">
        <f t="shared" si="112"/>
        <v/>
      </c>
      <c r="I159" s="470" t="str">
        <f t="shared" si="113"/>
        <v/>
      </c>
      <c r="J159" s="470" t="str">
        <f t="shared" si="114"/>
        <v/>
      </c>
      <c r="K159" s="470" t="str">
        <f t="shared" si="115"/>
        <v/>
      </c>
      <c r="L159" s="482" t="str">
        <f t="shared" si="116"/>
        <v/>
      </c>
      <c r="M159" s="473">
        <f t="shared" si="128"/>
        <v>0</v>
      </c>
      <c r="N159" s="474"/>
      <c r="O159" s="33"/>
      <c r="P159" s="33"/>
      <c r="Q159" s="33"/>
      <c r="R159" s="33"/>
      <c r="S159" s="421"/>
      <c r="T159" s="473">
        <f t="shared" si="129"/>
        <v>0</v>
      </c>
      <c r="U159" s="443" t="str">
        <f t="shared" si="134"/>
        <v/>
      </c>
      <c r="V159" s="444" t="str">
        <f t="shared" si="117"/>
        <v/>
      </c>
      <c r="W159" s="444" t="str">
        <f t="shared" si="118"/>
        <v/>
      </c>
      <c r="X159" s="444" t="str">
        <f t="shared" si="119"/>
        <v/>
      </c>
      <c r="Y159" s="444" t="str">
        <f t="shared" si="120"/>
        <v/>
      </c>
      <c r="Z159" s="445" t="str">
        <f t="shared" si="121"/>
        <v/>
      </c>
      <c r="AA159" s="687" t="b">
        <f t="shared" si="131"/>
        <v>1</v>
      </c>
      <c r="AB159" s="681" t="b">
        <f t="shared" si="132"/>
        <v>1</v>
      </c>
    </row>
    <row r="160" spans="1:28" ht="54.75" hidden="1" customHeight="1" outlineLevel="1" thickBot="1" x14ac:dyDescent="0.35">
      <c r="A160" s="913"/>
      <c r="B160" s="463" t="str">
        <f t="shared" si="124"/>
        <v/>
      </c>
      <c r="C160" s="375" t="str">
        <f>IF(B160="","",VLOOKUP(B160,'6.8_Pakalpojumu_saraksts'!A:B,2,0))</f>
        <v/>
      </c>
      <c r="D160" s="422" t="str">
        <f>IF(C160="","",VLOOKUP(C160,'6.8_Pakalpojumu_saraksts'!B:D,3,0))</f>
        <v/>
      </c>
      <c r="E160" s="457" t="str">
        <f t="shared" si="125"/>
        <v/>
      </c>
      <c r="F160" s="475">
        <f t="shared" si="126"/>
        <v>0</v>
      </c>
      <c r="G160" s="483" t="str">
        <f t="shared" si="127"/>
        <v/>
      </c>
      <c r="H160" s="483" t="str">
        <f t="shared" si="112"/>
        <v/>
      </c>
      <c r="I160" s="483" t="str">
        <f t="shared" si="113"/>
        <v/>
      </c>
      <c r="J160" s="483" t="str">
        <f t="shared" si="114"/>
        <v/>
      </c>
      <c r="K160" s="483" t="str">
        <f t="shared" si="115"/>
        <v/>
      </c>
      <c r="L160" s="484" t="str">
        <f t="shared" si="116"/>
        <v/>
      </c>
      <c r="M160" s="475">
        <f t="shared" si="128"/>
        <v>0</v>
      </c>
      <c r="N160" s="477"/>
      <c r="O160" s="439"/>
      <c r="P160" s="439"/>
      <c r="Q160" s="439"/>
      <c r="R160" s="439"/>
      <c r="S160" s="423"/>
      <c r="T160" s="475">
        <f t="shared" si="129"/>
        <v>0</v>
      </c>
      <c r="U160" s="446" t="str">
        <f t="shared" si="134"/>
        <v/>
      </c>
      <c r="V160" s="447" t="str">
        <f t="shared" si="117"/>
        <v/>
      </c>
      <c r="W160" s="447" t="str">
        <f t="shared" si="118"/>
        <v/>
      </c>
      <c r="X160" s="447" t="str">
        <f t="shared" si="119"/>
        <v/>
      </c>
      <c r="Y160" s="447" t="str">
        <f t="shared" si="120"/>
        <v/>
      </c>
      <c r="Z160" s="448" t="str">
        <f t="shared" si="121"/>
        <v/>
      </c>
      <c r="AA160" s="687" t="b">
        <f t="shared" si="131"/>
        <v>1</v>
      </c>
      <c r="AB160" s="681" t="b">
        <f t="shared" si="132"/>
        <v>1</v>
      </c>
    </row>
    <row r="161" spans="1:12" hidden="1" outlineLevel="1" x14ac:dyDescent="0.3">
      <c r="A161" s="31"/>
      <c r="B161" s="31"/>
      <c r="C161" s="31"/>
      <c r="D161" s="31"/>
      <c r="E161" s="31"/>
      <c r="F161" s="31"/>
      <c r="G161" s="55"/>
      <c r="H161" s="55"/>
      <c r="I161" s="55"/>
      <c r="J161" s="55"/>
      <c r="K161" s="55"/>
      <c r="L161" s="55"/>
    </row>
    <row r="162" spans="1:12" hidden="1" outlineLevel="1" x14ac:dyDescent="0.3">
      <c r="A162" s="31"/>
      <c r="B162" s="31"/>
      <c r="C162" s="31"/>
      <c r="D162" s="31"/>
      <c r="E162" s="31"/>
      <c r="F162" s="31"/>
      <c r="G162" s="55"/>
      <c r="H162" s="55"/>
      <c r="I162" s="55"/>
      <c r="J162" s="55"/>
      <c r="K162" s="55"/>
      <c r="L162" s="55"/>
    </row>
    <row r="163" spans="1:12" ht="15.6" hidden="1" outlineLevel="1" x14ac:dyDescent="0.3">
      <c r="A163" s="888" t="s">
        <v>388</v>
      </c>
      <c r="B163" s="888"/>
      <c r="C163" s="213">
        <f>'6.2_Eksperti'!E129</f>
        <v>0</v>
      </c>
      <c r="D163" s="213"/>
      <c r="E163" s="31" t="s">
        <v>277</v>
      </c>
      <c r="F163" s="31"/>
      <c r="G163" s="57"/>
      <c r="H163" s="57"/>
      <c r="I163" s="57"/>
      <c r="J163" s="57"/>
      <c r="K163" s="57"/>
      <c r="L163" s="57"/>
    </row>
    <row r="164" spans="1:12" hidden="1" outlineLevel="1" x14ac:dyDescent="0.3">
      <c r="A164" s="31"/>
      <c r="B164" s="31"/>
      <c r="C164" s="31"/>
      <c r="D164" s="31"/>
      <c r="E164" s="214" t="s">
        <v>14</v>
      </c>
      <c r="F164" s="214"/>
      <c r="G164" s="31"/>
      <c r="H164" s="215"/>
      <c r="I164" s="215"/>
      <c r="J164" s="215"/>
      <c r="K164" s="215"/>
      <c r="L164" s="215"/>
    </row>
    <row r="165" spans="1:12" ht="18" hidden="1" outlineLevel="1" x14ac:dyDescent="0.3">
      <c r="A165" s="804" t="s">
        <v>389</v>
      </c>
      <c r="B165" s="804"/>
      <c r="C165" s="217">
        <f>'6.2_Eksperti'!B129</f>
        <v>0</v>
      </c>
      <c r="D165" s="217"/>
      <c r="E165" s="31" t="s">
        <v>277</v>
      </c>
      <c r="F165" s="31"/>
      <c r="G165" s="57"/>
      <c r="H165" s="57"/>
      <c r="I165" s="31"/>
      <c r="J165" s="31"/>
      <c r="K165" s="57"/>
      <c r="L165" s="218" t="str">
        <f>IF('6.2_Eksperti'!B132="","",'6.2_Eksperti'!B132)</f>
        <v/>
      </c>
    </row>
    <row r="166" spans="1:12" hidden="1" outlineLevel="1" x14ac:dyDescent="0.3">
      <c r="E166" s="31" t="s">
        <v>14</v>
      </c>
    </row>
  </sheetData>
  <mergeCells count="64">
    <mergeCell ref="F143:I143"/>
    <mergeCell ref="A146:A150"/>
    <mergeCell ref="A121:A125"/>
    <mergeCell ref="A126:A130"/>
    <mergeCell ref="A165:B165"/>
    <mergeCell ref="A140:B140"/>
    <mergeCell ref="A143:E143"/>
    <mergeCell ref="A151:A155"/>
    <mergeCell ref="A131:A135"/>
    <mergeCell ref="A138:B138"/>
    <mergeCell ref="A156:A160"/>
    <mergeCell ref="A163:B163"/>
    <mergeCell ref="A29:A33"/>
    <mergeCell ref="A43:E43"/>
    <mergeCell ref="M43:P43"/>
    <mergeCell ref="A46:A50"/>
    <mergeCell ref="A51:A55"/>
    <mergeCell ref="F43:I43"/>
    <mergeCell ref="E36:I36"/>
    <mergeCell ref="C36:D36"/>
    <mergeCell ref="C40:D40"/>
    <mergeCell ref="F118:I118"/>
    <mergeCell ref="M93:P93"/>
    <mergeCell ref="A68:E68"/>
    <mergeCell ref="M68:P68"/>
    <mergeCell ref="A71:A75"/>
    <mergeCell ref="A76:A80"/>
    <mergeCell ref="A81:A85"/>
    <mergeCell ref="A88:B88"/>
    <mergeCell ref="A90:B90"/>
    <mergeCell ref="A113:B113"/>
    <mergeCell ref="F93:I93"/>
    <mergeCell ref="A115:B115"/>
    <mergeCell ref="A118:E118"/>
    <mergeCell ref="A101:A105"/>
    <mergeCell ref="A106:A110"/>
    <mergeCell ref="A93:E93"/>
    <mergeCell ref="A96:A100"/>
    <mergeCell ref="T1:AB1"/>
    <mergeCell ref="A9:AB9"/>
    <mergeCell ref="A10:AB10"/>
    <mergeCell ref="T16:W16"/>
    <mergeCell ref="F16:I16"/>
    <mergeCell ref="F68:I68"/>
    <mergeCell ref="A36:B36"/>
    <mergeCell ref="A40:B40"/>
    <mergeCell ref="A56:A60"/>
    <mergeCell ref="A63:B63"/>
    <mergeCell ref="A65:B65"/>
    <mergeCell ref="A24:A28"/>
    <mergeCell ref="M16:P16"/>
    <mergeCell ref="A16:E16"/>
    <mergeCell ref="A19:A23"/>
    <mergeCell ref="T143:W143"/>
    <mergeCell ref="N36:R36"/>
    <mergeCell ref="S36:V36"/>
    <mergeCell ref="W36:AA36"/>
    <mergeCell ref="AA17:AB17"/>
    <mergeCell ref="M143:P143"/>
    <mergeCell ref="T93:W93"/>
    <mergeCell ref="T118:W118"/>
    <mergeCell ref="T43:W43"/>
    <mergeCell ref="T68:W68"/>
    <mergeCell ref="M118:P118"/>
  </mergeCells>
  <pageMargins left="0.70866141732283472" right="0.70866141732283472" top="0.74803149606299213" bottom="0.35433070866141736" header="0.31496062992125984" footer="0.31496062992125984"/>
  <pageSetup paperSize="9" scale="5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A1:L143"/>
  <sheetViews>
    <sheetView zoomScale="65" zoomScaleNormal="65" zoomScalePageLayoutView="60" workbookViewId="0">
      <selection activeCell="E94" sqref="E94:E103"/>
    </sheetView>
  </sheetViews>
  <sheetFormatPr defaultColWidth="8.88671875" defaultRowHeight="17.399999999999999" x14ac:dyDescent="0.3"/>
  <cols>
    <col min="1" max="1" width="8.88671875" style="35"/>
    <col min="2" max="2" width="44.6640625" style="37" customWidth="1"/>
    <col min="3" max="3" width="41.21875" style="32" customWidth="1"/>
    <col min="4" max="4" width="22.33203125" style="55" bestFit="1" customWidth="1"/>
    <col min="5" max="5" width="22.33203125" style="36" customWidth="1"/>
    <col min="6" max="6" width="21" style="31" customWidth="1"/>
    <col min="7" max="16384" width="8.88671875" style="31"/>
  </cols>
  <sheetData>
    <row r="1" spans="1:12" ht="54.75" customHeight="1" x14ac:dyDescent="0.3">
      <c r="C1" s="828" t="s">
        <v>538</v>
      </c>
      <c r="D1" s="828"/>
      <c r="E1" s="828"/>
      <c r="F1" s="828"/>
      <c r="G1" s="736"/>
      <c r="H1" s="736"/>
      <c r="I1" s="736"/>
      <c r="J1" s="736"/>
      <c r="K1" s="736"/>
      <c r="L1" s="736"/>
    </row>
    <row r="2" spans="1:12" x14ac:dyDescent="0.3">
      <c r="E2" s="194"/>
      <c r="F2" s="717" t="s">
        <v>474</v>
      </c>
    </row>
    <row r="3" spans="1:12" x14ac:dyDescent="0.3">
      <c r="E3" s="194"/>
      <c r="F3" s="194" t="s">
        <v>479</v>
      </c>
    </row>
    <row r="7" spans="1:12" ht="45" customHeight="1" x14ac:dyDescent="0.3"/>
    <row r="10" spans="1:12" ht="21" thickBot="1" x14ac:dyDescent="0.3">
      <c r="A10" s="922" t="s">
        <v>309</v>
      </c>
      <c r="B10" s="922"/>
      <c r="C10" s="922"/>
      <c r="D10" s="922"/>
      <c r="E10" s="922"/>
      <c r="F10" s="922"/>
    </row>
    <row r="11" spans="1:12" s="30" customFormat="1" ht="36" customHeight="1" x14ac:dyDescent="0.3">
      <c r="A11" s="925" t="s">
        <v>306</v>
      </c>
      <c r="B11" s="927" t="s">
        <v>307</v>
      </c>
      <c r="C11" s="927" t="s">
        <v>308</v>
      </c>
      <c r="D11" s="927" t="s">
        <v>9</v>
      </c>
      <c r="E11" s="927" t="s">
        <v>111</v>
      </c>
      <c r="F11" s="923" t="s">
        <v>453</v>
      </c>
    </row>
    <row r="12" spans="1:12" s="30" customFormat="1" ht="35.4" customHeight="1" thickBot="1" x14ac:dyDescent="0.35">
      <c r="A12" s="926"/>
      <c r="B12" s="928"/>
      <c r="C12" s="928"/>
      <c r="D12" s="928"/>
      <c r="E12" s="928"/>
      <c r="F12" s="924"/>
    </row>
    <row r="13" spans="1:12" s="30" customFormat="1" ht="16.2" thickBot="1" x14ac:dyDescent="0.35">
      <c r="A13" s="281">
        <v>1</v>
      </c>
      <c r="B13" s="282">
        <v>2</v>
      </c>
      <c r="C13" s="282">
        <v>3</v>
      </c>
      <c r="D13" s="282">
        <v>4</v>
      </c>
      <c r="E13" s="282">
        <v>5</v>
      </c>
      <c r="F13" s="265">
        <v>6</v>
      </c>
    </row>
    <row r="14" spans="1:12" ht="15.6" x14ac:dyDescent="0.3">
      <c r="A14" s="659" t="s">
        <v>17</v>
      </c>
      <c r="B14" s="660" t="str">
        <f>'[4]4.3_Mērķēšana'!A30</f>
        <v>Ģimenes atbalsta spēju stiprināšana</v>
      </c>
      <c r="C14" s="661"/>
      <c r="D14" s="662"/>
      <c r="E14" s="662"/>
      <c r="F14" s="663"/>
    </row>
    <row r="15" spans="1:12" ht="15.6" x14ac:dyDescent="0.3">
      <c r="A15" s="289" t="s">
        <v>18</v>
      </c>
      <c r="B15" s="275" t="s">
        <v>299</v>
      </c>
      <c r="C15" s="277"/>
      <c r="D15" s="278" t="s">
        <v>300</v>
      </c>
      <c r="E15" s="279"/>
      <c r="F15" s="664"/>
    </row>
    <row r="16" spans="1:12" ht="15.6" x14ac:dyDescent="0.3">
      <c r="A16" s="289" t="s">
        <v>19</v>
      </c>
      <c r="B16" s="275" t="s">
        <v>301</v>
      </c>
      <c r="C16" s="277"/>
      <c r="D16" s="278" t="s">
        <v>302</v>
      </c>
      <c r="E16" s="279"/>
      <c r="F16" s="664"/>
    </row>
    <row r="17" spans="1:6" ht="15.6" x14ac:dyDescent="0.3">
      <c r="A17" s="289" t="s">
        <v>20</v>
      </c>
      <c r="B17" s="275" t="s">
        <v>109</v>
      </c>
      <c r="C17" s="277"/>
      <c r="D17" s="278" t="s">
        <v>304</v>
      </c>
      <c r="E17" s="279"/>
      <c r="F17" s="664"/>
    </row>
    <row r="18" spans="1:6" ht="15.6" x14ac:dyDescent="0.3">
      <c r="A18" s="289" t="s">
        <v>21</v>
      </c>
      <c r="B18" s="275" t="s">
        <v>7</v>
      </c>
      <c r="C18" s="277"/>
      <c r="D18" s="278" t="s">
        <v>303</v>
      </c>
      <c r="E18" s="279"/>
      <c r="F18" s="664"/>
    </row>
    <row r="19" spans="1:6" ht="15.6" x14ac:dyDescent="0.3">
      <c r="A19" s="289" t="s">
        <v>22</v>
      </c>
      <c r="B19" s="275" t="s">
        <v>110</v>
      </c>
      <c r="C19" s="277"/>
      <c r="D19" s="278" t="s">
        <v>303</v>
      </c>
      <c r="E19" s="279"/>
      <c r="F19" s="664"/>
    </row>
    <row r="20" spans="1:6" ht="15.6" x14ac:dyDescent="0.3">
      <c r="A20" s="289" t="s">
        <v>23</v>
      </c>
      <c r="B20" s="275" t="s">
        <v>8</v>
      </c>
      <c r="C20" s="277"/>
      <c r="D20" s="278" t="s">
        <v>304</v>
      </c>
      <c r="E20" s="279"/>
      <c r="F20" s="664"/>
    </row>
    <row r="21" spans="1:6" ht="15.6" x14ac:dyDescent="0.3">
      <c r="A21" s="289" t="s">
        <v>24</v>
      </c>
      <c r="B21" s="280"/>
      <c r="C21" s="277"/>
      <c r="D21" s="278"/>
      <c r="E21" s="279"/>
      <c r="F21" s="664"/>
    </row>
    <row r="22" spans="1:6" ht="15.6" x14ac:dyDescent="0.3">
      <c r="A22" s="289" t="s">
        <v>25</v>
      </c>
      <c r="B22" s="280"/>
      <c r="C22" s="277"/>
      <c r="D22" s="278"/>
      <c r="E22" s="279"/>
      <c r="F22" s="664"/>
    </row>
    <row r="23" spans="1:6" ht="15.6" hidden="1" customHeight="1" x14ac:dyDescent="0.3">
      <c r="A23" s="50" t="s">
        <v>26</v>
      </c>
      <c r="B23" s="280"/>
      <c r="C23" s="277"/>
      <c r="D23" s="278"/>
      <c r="E23" s="279"/>
      <c r="F23" s="58"/>
    </row>
    <row r="24" spans="1:6" ht="15.6" hidden="1" customHeight="1" x14ac:dyDescent="0.3">
      <c r="A24" s="50" t="s">
        <v>27</v>
      </c>
      <c r="B24" s="51"/>
      <c r="C24" s="277"/>
      <c r="D24" s="278"/>
      <c r="E24" s="279"/>
      <c r="F24" s="58"/>
    </row>
    <row r="25" spans="1:6" ht="15.6" hidden="1" customHeight="1" x14ac:dyDescent="0.3">
      <c r="A25" s="50" t="s">
        <v>28</v>
      </c>
      <c r="B25" s="51"/>
      <c r="C25" s="277"/>
      <c r="D25" s="278"/>
      <c r="E25" s="279"/>
      <c r="F25" s="58"/>
    </row>
    <row r="26" spans="1:6" ht="15.6" hidden="1" customHeight="1" x14ac:dyDescent="0.3">
      <c r="A26" s="50" t="s">
        <v>30</v>
      </c>
      <c r="B26" s="280"/>
      <c r="C26" s="277"/>
      <c r="D26" s="278"/>
      <c r="E26" s="279"/>
      <c r="F26" s="58"/>
    </row>
    <row r="27" spans="1:6" ht="15.6" hidden="1" customHeight="1" x14ac:dyDescent="0.3">
      <c r="A27" s="50" t="s">
        <v>31</v>
      </c>
      <c r="B27" s="280"/>
      <c r="C27" s="277"/>
      <c r="D27" s="278"/>
      <c r="E27" s="279"/>
      <c r="F27" s="58"/>
    </row>
    <row r="28" spans="1:6" ht="15.6" hidden="1" customHeight="1" x14ac:dyDescent="0.3">
      <c r="A28" s="50" t="s">
        <v>32</v>
      </c>
      <c r="B28" s="280"/>
      <c r="C28" s="277"/>
      <c r="D28" s="278"/>
      <c r="E28" s="279"/>
      <c r="F28" s="58"/>
    </row>
    <row r="29" spans="1:6" ht="15.6" hidden="1" customHeight="1" x14ac:dyDescent="0.3">
      <c r="A29" s="50" t="s">
        <v>33</v>
      </c>
      <c r="B29" s="280"/>
      <c r="C29" s="277"/>
      <c r="D29" s="278"/>
      <c r="E29" s="279"/>
      <c r="F29" s="58"/>
    </row>
    <row r="30" spans="1:6" ht="15.6" hidden="1" customHeight="1" x14ac:dyDescent="0.3">
      <c r="A30" s="50" t="s">
        <v>34</v>
      </c>
      <c r="B30" s="280"/>
      <c r="C30" s="277"/>
      <c r="D30" s="278"/>
      <c r="E30" s="279"/>
      <c r="F30" s="58"/>
    </row>
    <row r="31" spans="1:6" ht="15.6" hidden="1" customHeight="1" x14ac:dyDescent="0.3">
      <c r="A31" s="50" t="s">
        <v>35</v>
      </c>
      <c r="B31" s="280"/>
      <c r="C31" s="277"/>
      <c r="D31" s="278"/>
      <c r="E31" s="279"/>
      <c r="F31" s="58"/>
    </row>
    <row r="32" spans="1:6" ht="15.6" hidden="1" customHeight="1" x14ac:dyDescent="0.3">
      <c r="A32" s="50" t="s">
        <v>36</v>
      </c>
      <c r="B32" s="280"/>
      <c r="C32" s="277"/>
      <c r="D32" s="278"/>
      <c r="E32" s="279"/>
      <c r="F32" s="58"/>
    </row>
    <row r="33" spans="1:6" ht="15.6" hidden="1" customHeight="1" x14ac:dyDescent="0.3">
      <c r="A33" s="50" t="s">
        <v>37</v>
      </c>
      <c r="B33" s="280"/>
      <c r="C33" s="277"/>
      <c r="D33" s="278"/>
      <c r="E33" s="279"/>
      <c r="F33" s="58"/>
    </row>
    <row r="34" spans="1:6" ht="15.6" hidden="1" customHeight="1" x14ac:dyDescent="0.3">
      <c r="A34" s="50" t="s">
        <v>38</v>
      </c>
      <c r="B34" s="275"/>
      <c r="C34" s="277"/>
      <c r="D34" s="278"/>
      <c r="E34" s="279"/>
      <c r="F34" s="58"/>
    </row>
    <row r="35" spans="1:6" ht="31.2" x14ac:dyDescent="0.3">
      <c r="A35" s="653" t="s">
        <v>108</v>
      </c>
      <c r="B35" s="654" t="str">
        <f>'[4]4.3_Mērķēšana'!A35</f>
        <v>SBS pakalpojumi bērniem zaudētās funkcijas kompensēšanai</v>
      </c>
      <c r="C35" s="655"/>
      <c r="D35" s="656"/>
      <c r="E35" s="656"/>
      <c r="F35" s="651"/>
    </row>
    <row r="36" spans="1:6" ht="31.2" x14ac:dyDescent="0.3">
      <c r="A36" s="289" t="s">
        <v>39</v>
      </c>
      <c r="B36" s="275" t="s">
        <v>65</v>
      </c>
      <c r="C36" s="277"/>
      <c r="D36" s="278" t="s">
        <v>304</v>
      </c>
      <c r="E36" s="279"/>
      <c r="F36" s="664"/>
    </row>
    <row r="37" spans="1:6" ht="15.6" x14ac:dyDescent="0.3">
      <c r="A37" s="289" t="s">
        <v>40</v>
      </c>
      <c r="B37" s="275" t="s">
        <v>67</v>
      </c>
      <c r="C37" s="277"/>
      <c r="D37" s="278" t="s">
        <v>304</v>
      </c>
      <c r="E37" s="279"/>
      <c r="F37" s="664"/>
    </row>
    <row r="38" spans="1:6" ht="15.6" x14ac:dyDescent="0.3">
      <c r="A38" s="289" t="s">
        <v>41</v>
      </c>
      <c r="B38" s="275" t="s">
        <v>70</v>
      </c>
      <c r="C38" s="277"/>
      <c r="D38" s="278" t="s">
        <v>304</v>
      </c>
      <c r="E38" s="279"/>
      <c r="F38" s="664"/>
    </row>
    <row r="39" spans="1:6" ht="15.6" x14ac:dyDescent="0.3">
      <c r="A39" s="289" t="s">
        <v>42</v>
      </c>
      <c r="B39" s="51" t="s">
        <v>370</v>
      </c>
      <c r="C39" s="277"/>
      <c r="D39" s="278" t="s">
        <v>372</v>
      </c>
      <c r="E39" s="279"/>
      <c r="F39" s="664"/>
    </row>
    <row r="40" spans="1:6" ht="15.6" x14ac:dyDescent="0.3">
      <c r="A40" s="289" t="s">
        <v>43</v>
      </c>
      <c r="B40" s="51" t="s">
        <v>371</v>
      </c>
      <c r="C40" s="277"/>
      <c r="D40" s="278" t="s">
        <v>304</v>
      </c>
      <c r="E40" s="279"/>
      <c r="F40" s="664"/>
    </row>
    <row r="41" spans="1:6" ht="19.2" customHeight="1" x14ac:dyDescent="0.3">
      <c r="A41" s="289" t="s">
        <v>44</v>
      </c>
      <c r="B41" s="51" t="s">
        <v>305</v>
      </c>
      <c r="C41" s="277"/>
      <c r="D41" s="278" t="s">
        <v>372</v>
      </c>
      <c r="E41" s="279"/>
      <c r="F41" s="664"/>
    </row>
    <row r="42" spans="1:6" ht="15.6" x14ac:dyDescent="0.25">
      <c r="A42" s="289" t="s">
        <v>45</v>
      </c>
      <c r="B42" s="51" t="s">
        <v>305</v>
      </c>
      <c r="C42" s="284"/>
      <c r="D42" s="278" t="s">
        <v>304</v>
      </c>
      <c r="E42" s="279"/>
      <c r="F42" s="664"/>
    </row>
    <row r="43" spans="1:6" ht="15.6" x14ac:dyDescent="0.3">
      <c r="A43" s="289" t="s">
        <v>46</v>
      </c>
      <c r="B43" s="51"/>
      <c r="C43" s="277"/>
      <c r="D43" s="278"/>
      <c r="E43" s="279"/>
      <c r="F43" s="664"/>
    </row>
    <row r="44" spans="1:6" ht="15.6" hidden="1" customHeight="1" x14ac:dyDescent="0.3">
      <c r="A44" s="289" t="s">
        <v>47</v>
      </c>
      <c r="B44" s="51"/>
      <c r="C44" s="277"/>
      <c r="D44" s="278"/>
      <c r="E44" s="279"/>
      <c r="F44" s="58"/>
    </row>
    <row r="45" spans="1:6" ht="15.6" hidden="1" customHeight="1" x14ac:dyDescent="0.3">
      <c r="A45" s="289" t="s">
        <v>48</v>
      </c>
      <c r="B45" s="51"/>
      <c r="C45" s="277"/>
      <c r="D45" s="278"/>
      <c r="E45" s="279"/>
      <c r="F45" s="58"/>
    </row>
    <row r="46" spans="1:6" ht="15.6" hidden="1" customHeight="1" x14ac:dyDescent="0.3">
      <c r="A46" s="289" t="s">
        <v>49</v>
      </c>
      <c r="B46" s="51"/>
      <c r="C46" s="277"/>
      <c r="D46" s="278"/>
      <c r="E46" s="279"/>
      <c r="F46" s="58"/>
    </row>
    <row r="47" spans="1:6" ht="15.6" hidden="1" customHeight="1" x14ac:dyDescent="0.3">
      <c r="A47" s="289" t="s">
        <v>50</v>
      </c>
      <c r="B47" s="51"/>
      <c r="C47" s="277"/>
      <c r="D47" s="278"/>
      <c r="E47" s="279"/>
      <c r="F47" s="58"/>
    </row>
    <row r="48" spans="1:6" ht="15.6" hidden="1" customHeight="1" x14ac:dyDescent="0.3">
      <c r="A48" s="289" t="s">
        <v>51</v>
      </c>
      <c r="B48" s="51"/>
      <c r="C48" s="277"/>
      <c r="D48" s="278"/>
      <c r="E48" s="279"/>
      <c r="F48" s="58"/>
    </row>
    <row r="49" spans="1:6" ht="15.6" hidden="1" customHeight="1" x14ac:dyDescent="0.3">
      <c r="A49" s="289" t="s">
        <v>52</v>
      </c>
      <c r="B49" s="51"/>
      <c r="C49" s="277"/>
      <c r="D49" s="278"/>
      <c r="E49" s="279"/>
      <c r="F49" s="58"/>
    </row>
    <row r="50" spans="1:6" ht="15.6" hidden="1" customHeight="1" x14ac:dyDescent="0.3">
      <c r="A50" s="289" t="s">
        <v>53</v>
      </c>
      <c r="B50" s="51"/>
      <c r="C50" s="277"/>
      <c r="D50" s="278"/>
      <c r="E50" s="279"/>
      <c r="F50" s="58"/>
    </row>
    <row r="51" spans="1:6" s="54" customFormat="1" ht="31.2" x14ac:dyDescent="0.3">
      <c r="A51" s="653" t="s">
        <v>54</v>
      </c>
      <c r="B51" s="654" t="str">
        <f>'[4]4.3_Mērķēšana'!A40</f>
        <v>Bērniem funkcionēšanas spēju uzturēšana un attīstīšana</v>
      </c>
      <c r="C51" s="655"/>
      <c r="D51" s="656"/>
      <c r="E51" s="656"/>
      <c r="F51" s="652"/>
    </row>
    <row r="52" spans="1:6" ht="31.2" x14ac:dyDescent="0.3">
      <c r="A52" s="289" t="s">
        <v>55</v>
      </c>
      <c r="B52" s="275" t="s">
        <v>337</v>
      </c>
      <c r="C52" s="277"/>
      <c r="D52" s="278" t="s">
        <v>338</v>
      </c>
      <c r="E52" s="279"/>
      <c r="F52" s="664"/>
    </row>
    <row r="53" spans="1:6" ht="15.6" x14ac:dyDescent="0.3">
      <c r="A53" s="289" t="s">
        <v>57</v>
      </c>
      <c r="B53" s="275" t="s">
        <v>354</v>
      </c>
      <c r="C53" s="277"/>
      <c r="D53" s="278" t="s">
        <v>353</v>
      </c>
      <c r="E53" s="279"/>
      <c r="F53" s="664"/>
    </row>
    <row r="54" spans="1:6" ht="31.2" x14ac:dyDescent="0.3">
      <c r="A54" s="289" t="s">
        <v>58</v>
      </c>
      <c r="B54" s="275" t="s">
        <v>339</v>
      </c>
      <c r="C54" s="277"/>
      <c r="D54" s="278" t="s">
        <v>338</v>
      </c>
      <c r="E54" s="279"/>
      <c r="F54" s="664"/>
    </row>
    <row r="55" spans="1:6" ht="31.2" x14ac:dyDescent="0.3">
      <c r="A55" s="289" t="s">
        <v>59</v>
      </c>
      <c r="B55" s="275" t="s">
        <v>340</v>
      </c>
      <c r="C55" s="277"/>
      <c r="D55" s="278" t="s">
        <v>338</v>
      </c>
      <c r="E55" s="279"/>
      <c r="F55" s="664"/>
    </row>
    <row r="56" spans="1:6" ht="31.2" x14ac:dyDescent="0.3">
      <c r="A56" s="289" t="s">
        <v>60</v>
      </c>
      <c r="B56" s="275" t="s">
        <v>341</v>
      </c>
      <c r="C56" s="277"/>
      <c r="D56" s="278" t="s">
        <v>338</v>
      </c>
      <c r="E56" s="279"/>
      <c r="F56" s="664"/>
    </row>
    <row r="57" spans="1:6" ht="31.2" x14ac:dyDescent="0.3">
      <c r="A57" s="289" t="s">
        <v>61</v>
      </c>
      <c r="B57" s="275" t="s">
        <v>342</v>
      </c>
      <c r="C57" s="277"/>
      <c r="D57" s="278" t="s">
        <v>338</v>
      </c>
      <c r="E57" s="279"/>
      <c r="F57" s="664"/>
    </row>
    <row r="58" spans="1:6" ht="31.2" x14ac:dyDescent="0.3">
      <c r="A58" s="289" t="s">
        <v>62</v>
      </c>
      <c r="B58" s="275" t="s">
        <v>343</v>
      </c>
      <c r="C58" s="277"/>
      <c r="D58" s="278" t="s">
        <v>338</v>
      </c>
      <c r="E58" s="279"/>
      <c r="F58" s="664"/>
    </row>
    <row r="59" spans="1:6" ht="31.2" x14ac:dyDescent="0.3">
      <c r="A59" s="289" t="s">
        <v>63</v>
      </c>
      <c r="B59" s="275" t="s">
        <v>344</v>
      </c>
      <c r="C59" s="277"/>
      <c r="D59" s="278" t="s">
        <v>338</v>
      </c>
      <c r="E59" s="279"/>
      <c r="F59" s="664"/>
    </row>
    <row r="60" spans="1:6" ht="31.2" x14ac:dyDescent="0.25">
      <c r="A60" s="289" t="s">
        <v>64</v>
      </c>
      <c r="B60" s="275" t="s">
        <v>345</v>
      </c>
      <c r="C60" s="285"/>
      <c r="D60" s="278" t="s">
        <v>338</v>
      </c>
      <c r="E60" s="279"/>
      <c r="F60" s="664"/>
    </row>
    <row r="61" spans="1:6" ht="31.2" x14ac:dyDescent="0.25">
      <c r="A61" s="289" t="s">
        <v>66</v>
      </c>
      <c r="B61" s="275" t="s">
        <v>346</v>
      </c>
      <c r="C61" s="285"/>
      <c r="D61" s="278" t="s">
        <v>338</v>
      </c>
      <c r="E61" s="279"/>
      <c r="F61" s="664"/>
    </row>
    <row r="62" spans="1:6" ht="31.2" x14ac:dyDescent="0.25">
      <c r="A62" s="289" t="s">
        <v>68</v>
      </c>
      <c r="B62" s="275" t="s">
        <v>347</v>
      </c>
      <c r="C62" s="285"/>
      <c r="D62" s="278" t="s">
        <v>338</v>
      </c>
      <c r="E62" s="279"/>
      <c r="F62" s="664"/>
    </row>
    <row r="63" spans="1:6" ht="31.2" x14ac:dyDescent="0.25">
      <c r="A63" s="289" t="s">
        <v>69</v>
      </c>
      <c r="B63" s="275" t="s">
        <v>348</v>
      </c>
      <c r="C63" s="285"/>
      <c r="D63" s="278" t="s">
        <v>338</v>
      </c>
      <c r="E63" s="279"/>
      <c r="F63" s="664"/>
    </row>
    <row r="64" spans="1:6" ht="31.2" x14ac:dyDescent="0.25">
      <c r="A64" s="289" t="s">
        <v>71</v>
      </c>
      <c r="B64" s="275" t="s">
        <v>349</v>
      </c>
      <c r="C64" s="285"/>
      <c r="D64" s="278" t="s">
        <v>338</v>
      </c>
      <c r="E64" s="279"/>
      <c r="F64" s="664"/>
    </row>
    <row r="65" spans="1:6" ht="31.2" x14ac:dyDescent="0.25">
      <c r="A65" s="289" t="s">
        <v>72</v>
      </c>
      <c r="B65" s="275" t="s">
        <v>350</v>
      </c>
      <c r="C65" s="286"/>
      <c r="D65" s="278" t="s">
        <v>338</v>
      </c>
      <c r="E65" s="279"/>
      <c r="F65" s="664"/>
    </row>
    <row r="66" spans="1:6" ht="15.6" x14ac:dyDescent="0.3">
      <c r="A66" s="289" t="s">
        <v>73</v>
      </c>
      <c r="B66" s="275" t="s">
        <v>351</v>
      </c>
      <c r="C66" s="277"/>
      <c r="D66" s="278" t="s">
        <v>302</v>
      </c>
      <c r="E66" s="279"/>
      <c r="F66" s="664"/>
    </row>
    <row r="67" spans="1:6" ht="15.6" x14ac:dyDescent="0.25">
      <c r="A67" s="289" t="s">
        <v>74</v>
      </c>
      <c r="B67" s="275" t="s">
        <v>56</v>
      </c>
      <c r="C67" s="287"/>
      <c r="D67" s="278" t="s">
        <v>302</v>
      </c>
      <c r="E67" s="279"/>
      <c r="F67" s="664"/>
    </row>
    <row r="68" spans="1:6" ht="15.6" x14ac:dyDescent="0.25">
      <c r="A68" s="289" t="s">
        <v>75</v>
      </c>
      <c r="B68" s="275" t="s">
        <v>112</v>
      </c>
      <c r="C68" s="288"/>
      <c r="D68" s="278" t="s">
        <v>302</v>
      </c>
      <c r="E68" s="279"/>
      <c r="F68" s="664"/>
    </row>
    <row r="69" spans="1:6" ht="15.6" x14ac:dyDescent="0.3">
      <c r="A69" s="289" t="s">
        <v>76</v>
      </c>
      <c r="B69" s="275" t="s">
        <v>113</v>
      </c>
      <c r="C69" s="277"/>
      <c r="D69" s="278" t="s">
        <v>302</v>
      </c>
      <c r="E69" s="279"/>
      <c r="F69" s="664"/>
    </row>
    <row r="70" spans="1:6" ht="15.6" x14ac:dyDescent="0.3">
      <c r="A70" s="289" t="s">
        <v>77</v>
      </c>
      <c r="B70" s="275" t="s">
        <v>114</v>
      </c>
      <c r="C70" s="277"/>
      <c r="D70" s="278" t="s">
        <v>302</v>
      </c>
      <c r="E70" s="279"/>
      <c r="F70" s="664"/>
    </row>
    <row r="71" spans="1:6" ht="15.6" x14ac:dyDescent="0.3">
      <c r="A71" s="289" t="s">
        <v>78</v>
      </c>
      <c r="B71" s="275" t="s">
        <v>355</v>
      </c>
      <c r="C71" s="277"/>
      <c r="D71" s="278" t="s">
        <v>302</v>
      </c>
      <c r="E71" s="279"/>
      <c r="F71" s="664"/>
    </row>
    <row r="72" spans="1:6" ht="15.6" x14ac:dyDescent="0.3">
      <c r="A72" s="289" t="s">
        <v>79</v>
      </c>
      <c r="B72" s="275" t="s">
        <v>356</v>
      </c>
      <c r="C72" s="277"/>
      <c r="D72" s="278" t="s">
        <v>302</v>
      </c>
      <c r="E72" s="279"/>
      <c r="F72" s="664"/>
    </row>
    <row r="73" spans="1:6" ht="15.6" x14ac:dyDescent="0.3">
      <c r="A73" s="289" t="s">
        <v>80</v>
      </c>
      <c r="B73" s="275" t="s">
        <v>357</v>
      </c>
      <c r="C73" s="277"/>
      <c r="D73" s="278" t="s">
        <v>302</v>
      </c>
      <c r="E73" s="279"/>
      <c r="F73" s="664"/>
    </row>
    <row r="74" spans="1:6" ht="31.2" x14ac:dyDescent="0.3">
      <c r="A74" s="289" t="s">
        <v>81</v>
      </c>
      <c r="B74" s="275" t="s">
        <v>358</v>
      </c>
      <c r="C74" s="277"/>
      <c r="D74" s="278" t="s">
        <v>302</v>
      </c>
      <c r="E74" s="279"/>
      <c r="F74" s="664"/>
    </row>
    <row r="75" spans="1:6" ht="31.2" x14ac:dyDescent="0.3">
      <c r="A75" s="289" t="s">
        <v>82</v>
      </c>
      <c r="B75" s="275" t="s">
        <v>359</v>
      </c>
      <c r="C75" s="277"/>
      <c r="D75" s="278" t="s">
        <v>302</v>
      </c>
      <c r="E75" s="279"/>
      <c r="F75" s="664"/>
    </row>
    <row r="76" spans="1:6" ht="15.6" x14ac:dyDescent="0.3">
      <c r="A76" s="289" t="s">
        <v>83</v>
      </c>
      <c r="B76" s="275" t="s">
        <v>360</v>
      </c>
      <c r="C76" s="277"/>
      <c r="D76" s="278" t="s">
        <v>302</v>
      </c>
      <c r="E76" s="279"/>
      <c r="F76" s="664"/>
    </row>
    <row r="77" spans="1:6" ht="31.2" x14ac:dyDescent="0.3">
      <c r="A77" s="289" t="s">
        <v>84</v>
      </c>
      <c r="B77" s="275" t="s">
        <v>361</v>
      </c>
      <c r="C77" s="277"/>
      <c r="D77" s="278" t="s">
        <v>302</v>
      </c>
      <c r="E77" s="279"/>
      <c r="F77" s="664"/>
    </row>
    <row r="78" spans="1:6" ht="31.2" x14ac:dyDescent="0.3">
      <c r="A78" s="289" t="s">
        <v>85</v>
      </c>
      <c r="B78" s="275" t="s">
        <v>362</v>
      </c>
      <c r="C78" s="277"/>
      <c r="D78" s="278" t="s">
        <v>302</v>
      </c>
      <c r="E78" s="279"/>
      <c r="F78" s="664"/>
    </row>
    <row r="79" spans="1:6" ht="31.2" x14ac:dyDescent="0.3">
      <c r="A79" s="289" t="s">
        <v>86</v>
      </c>
      <c r="B79" s="275" t="s">
        <v>363</v>
      </c>
      <c r="C79" s="277"/>
      <c r="D79" s="278" t="s">
        <v>302</v>
      </c>
      <c r="E79" s="279"/>
      <c r="F79" s="664"/>
    </row>
    <row r="80" spans="1:6" ht="15.6" x14ac:dyDescent="0.3">
      <c r="A80" s="289" t="s">
        <v>87</v>
      </c>
      <c r="B80" s="275" t="s">
        <v>364</v>
      </c>
      <c r="C80" s="277"/>
      <c r="D80" s="278" t="s">
        <v>302</v>
      </c>
      <c r="E80" s="279"/>
      <c r="F80" s="664"/>
    </row>
    <row r="81" spans="1:6" ht="15.6" x14ac:dyDescent="0.3">
      <c r="A81" s="289" t="s">
        <v>88</v>
      </c>
      <c r="B81" s="275" t="s">
        <v>115</v>
      </c>
      <c r="C81" s="277"/>
      <c r="D81" s="278" t="s">
        <v>304</v>
      </c>
      <c r="E81" s="279"/>
      <c r="F81" s="664"/>
    </row>
    <row r="82" spans="1:6" ht="15.6" x14ac:dyDescent="0.3">
      <c r="A82" s="289" t="s">
        <v>97</v>
      </c>
      <c r="B82" s="275" t="s">
        <v>115</v>
      </c>
      <c r="C82" s="277"/>
      <c r="D82" s="278" t="s">
        <v>365</v>
      </c>
      <c r="E82" s="279"/>
      <c r="F82" s="664"/>
    </row>
    <row r="83" spans="1:6" ht="15.6" x14ac:dyDescent="0.3">
      <c r="A83" s="289" t="s">
        <v>98</v>
      </c>
      <c r="B83" s="275" t="s">
        <v>116</v>
      </c>
      <c r="C83" s="277"/>
      <c r="D83" s="278" t="s">
        <v>304</v>
      </c>
      <c r="E83" s="279"/>
      <c r="F83" s="664"/>
    </row>
    <row r="84" spans="1:6" ht="15.6" x14ac:dyDescent="0.3">
      <c r="A84" s="289" t="s">
        <v>99</v>
      </c>
      <c r="B84" s="275" t="s">
        <v>366</v>
      </c>
      <c r="C84" s="277"/>
      <c r="D84" s="278" t="s">
        <v>352</v>
      </c>
      <c r="E84" s="279"/>
      <c r="F84" s="664"/>
    </row>
    <row r="85" spans="1:6" ht="15.6" x14ac:dyDescent="0.3">
      <c r="A85" s="289" t="s">
        <v>100</v>
      </c>
      <c r="B85" s="275" t="s">
        <v>367</v>
      </c>
      <c r="C85" s="277"/>
      <c r="D85" s="278" t="s">
        <v>352</v>
      </c>
      <c r="E85" s="279"/>
      <c r="F85" s="664"/>
    </row>
    <row r="86" spans="1:6" ht="15.6" x14ac:dyDescent="0.3">
      <c r="A86" s="289" t="s">
        <v>101</v>
      </c>
      <c r="B86" s="275" t="s">
        <v>368</v>
      </c>
      <c r="C86" s="277"/>
      <c r="D86" s="278" t="s">
        <v>352</v>
      </c>
      <c r="E86" s="279"/>
      <c r="F86" s="664"/>
    </row>
    <row r="87" spans="1:6" ht="15.6" x14ac:dyDescent="0.3">
      <c r="A87" s="289" t="s">
        <v>102</v>
      </c>
      <c r="B87" s="275" t="s">
        <v>369</v>
      </c>
      <c r="C87" s="277"/>
      <c r="D87" s="278" t="s">
        <v>352</v>
      </c>
      <c r="E87" s="279"/>
      <c r="F87" s="664"/>
    </row>
    <row r="88" spans="1:6" ht="15.6" x14ac:dyDescent="0.3">
      <c r="A88" s="289" t="s">
        <v>103</v>
      </c>
      <c r="B88" s="275" t="s">
        <v>29</v>
      </c>
      <c r="C88" s="277"/>
      <c r="D88" s="278" t="s">
        <v>352</v>
      </c>
      <c r="E88" s="279"/>
      <c r="F88" s="664"/>
    </row>
    <row r="89" spans="1:6" ht="31.2" x14ac:dyDescent="0.3">
      <c r="A89" s="289" t="s">
        <v>118</v>
      </c>
      <c r="B89" s="275" t="s">
        <v>124</v>
      </c>
      <c r="C89" s="277"/>
      <c r="D89" s="278" t="s">
        <v>352</v>
      </c>
      <c r="E89" s="279"/>
      <c r="F89" s="664"/>
    </row>
    <row r="90" spans="1:6" ht="46.8" x14ac:dyDescent="0.3">
      <c r="A90" s="289" t="s">
        <v>119</v>
      </c>
      <c r="B90" s="275" t="s">
        <v>117</v>
      </c>
      <c r="C90" s="277"/>
      <c r="D90" s="278" t="s">
        <v>248</v>
      </c>
      <c r="E90" s="279"/>
      <c r="F90" s="664"/>
    </row>
    <row r="91" spans="1:6" ht="46.8" x14ac:dyDescent="0.3">
      <c r="A91" s="289" t="s">
        <v>120</v>
      </c>
      <c r="B91" s="275" t="s">
        <v>125</v>
      </c>
      <c r="C91" s="277"/>
      <c r="D91" s="278" t="s">
        <v>302</v>
      </c>
      <c r="E91" s="279"/>
      <c r="F91" s="664"/>
    </row>
    <row r="92" spans="1:6" ht="46.8" x14ac:dyDescent="0.3">
      <c r="A92" s="289" t="s">
        <v>121</v>
      </c>
      <c r="B92" s="275" t="s">
        <v>387</v>
      </c>
      <c r="C92" s="277"/>
      <c r="D92" s="278" t="s">
        <v>353</v>
      </c>
      <c r="E92" s="279"/>
      <c r="F92" s="664"/>
    </row>
    <row r="93" spans="1:6" ht="46.8" x14ac:dyDescent="0.3">
      <c r="A93" s="289" t="s">
        <v>122</v>
      </c>
      <c r="B93" s="657" t="s">
        <v>373</v>
      </c>
      <c r="C93" s="277"/>
      <c r="D93" s="278" t="s">
        <v>303</v>
      </c>
      <c r="E93" s="279"/>
      <c r="F93" s="664"/>
    </row>
    <row r="94" spans="1:6" ht="46.8" x14ac:dyDescent="0.3">
      <c r="A94" s="289" t="s">
        <v>123</v>
      </c>
      <c r="B94" s="657" t="s">
        <v>374</v>
      </c>
      <c r="C94" s="277"/>
      <c r="D94" s="278" t="s">
        <v>303</v>
      </c>
      <c r="E94" s="279"/>
      <c r="F94" s="664"/>
    </row>
    <row r="95" spans="1:6" ht="62.4" x14ac:dyDescent="0.3">
      <c r="A95" s="289" t="s">
        <v>126</v>
      </c>
      <c r="B95" s="657" t="s">
        <v>375</v>
      </c>
      <c r="C95" s="277"/>
      <c r="D95" s="278" t="s">
        <v>304</v>
      </c>
      <c r="E95" s="279"/>
      <c r="F95" s="664"/>
    </row>
    <row r="96" spans="1:6" ht="46.8" x14ac:dyDescent="0.3">
      <c r="A96" s="289" t="s">
        <v>127</v>
      </c>
      <c r="B96" s="658" t="s">
        <v>376</v>
      </c>
      <c r="C96" s="277"/>
      <c r="D96" s="278" t="s">
        <v>304</v>
      </c>
      <c r="E96" s="279"/>
      <c r="F96" s="664"/>
    </row>
    <row r="97" spans="1:6" ht="31.2" x14ac:dyDescent="0.3">
      <c r="A97" s="289" t="s">
        <v>128</v>
      </c>
      <c r="B97" s="275" t="s">
        <v>140</v>
      </c>
      <c r="C97" s="277"/>
      <c r="D97" s="278" t="s">
        <v>304</v>
      </c>
      <c r="E97" s="279"/>
      <c r="F97" s="664"/>
    </row>
    <row r="98" spans="1:6" ht="31.2" x14ac:dyDescent="0.3">
      <c r="A98" s="289" t="s">
        <v>129</v>
      </c>
      <c r="B98" s="275" t="s">
        <v>141</v>
      </c>
      <c r="C98" s="277"/>
      <c r="D98" s="278" t="s">
        <v>304</v>
      </c>
      <c r="E98" s="279"/>
      <c r="F98" s="664"/>
    </row>
    <row r="99" spans="1:6" ht="31.2" x14ac:dyDescent="0.3">
      <c r="A99" s="289" t="s">
        <v>130</v>
      </c>
      <c r="B99" s="275" t="s">
        <v>145</v>
      </c>
      <c r="C99" s="277"/>
      <c r="D99" s="278" t="s">
        <v>304</v>
      </c>
      <c r="E99" s="279"/>
      <c r="F99" s="664"/>
    </row>
    <row r="100" spans="1:6" ht="31.2" x14ac:dyDescent="0.3">
      <c r="A100" s="289" t="s">
        <v>131</v>
      </c>
      <c r="B100" s="275" t="s">
        <v>144</v>
      </c>
      <c r="C100" s="277"/>
      <c r="D100" s="278" t="s">
        <v>304</v>
      </c>
      <c r="E100" s="279"/>
      <c r="F100" s="664"/>
    </row>
    <row r="101" spans="1:6" ht="31.2" x14ac:dyDescent="0.3">
      <c r="A101" s="289" t="s">
        <v>132</v>
      </c>
      <c r="B101" s="275" t="s">
        <v>143</v>
      </c>
      <c r="C101" s="277"/>
      <c r="D101" s="278" t="s">
        <v>304</v>
      </c>
      <c r="E101" s="279"/>
      <c r="F101" s="664"/>
    </row>
    <row r="102" spans="1:6" ht="31.2" x14ac:dyDescent="0.3">
      <c r="A102" s="289" t="s">
        <v>133</v>
      </c>
      <c r="B102" s="275" t="s">
        <v>142</v>
      </c>
      <c r="C102" s="277"/>
      <c r="D102" s="278" t="s">
        <v>304</v>
      </c>
      <c r="E102" s="279"/>
      <c r="F102" s="664"/>
    </row>
    <row r="103" spans="1:6" x14ac:dyDescent="0.3">
      <c r="A103" s="289" t="s">
        <v>134</v>
      </c>
      <c r="B103" s="52"/>
      <c r="C103" s="277"/>
      <c r="D103" s="278"/>
      <c r="E103" s="279"/>
      <c r="F103" s="664"/>
    </row>
    <row r="104" spans="1:6" x14ac:dyDescent="0.3">
      <c r="A104" s="289" t="s">
        <v>135</v>
      </c>
      <c r="B104" s="52"/>
      <c r="C104" s="277"/>
      <c r="D104" s="278"/>
      <c r="E104" s="279"/>
      <c r="F104" s="664"/>
    </row>
    <row r="105" spans="1:6" ht="15.6" x14ac:dyDescent="0.3">
      <c r="A105" s="289" t="s">
        <v>136</v>
      </c>
      <c r="B105" s="275"/>
      <c r="C105" s="277"/>
      <c r="D105" s="278"/>
      <c r="E105" s="279"/>
      <c r="F105" s="664"/>
    </row>
    <row r="106" spans="1:6" ht="15.6" x14ac:dyDescent="0.3">
      <c r="A106" s="289" t="s">
        <v>137</v>
      </c>
      <c r="B106" s="275"/>
      <c r="C106" s="277"/>
      <c r="D106" s="278"/>
      <c r="E106" s="279"/>
      <c r="F106" s="664"/>
    </row>
    <row r="107" spans="1:6" ht="15.6" x14ac:dyDescent="0.3">
      <c r="A107" s="289" t="s">
        <v>138</v>
      </c>
      <c r="B107" s="275"/>
      <c r="C107" s="277"/>
      <c r="D107" s="278"/>
      <c r="E107" s="279"/>
      <c r="F107" s="664"/>
    </row>
    <row r="108" spans="1:6" ht="15.6" x14ac:dyDescent="0.3">
      <c r="A108" s="289" t="s">
        <v>139</v>
      </c>
      <c r="B108" s="275"/>
      <c r="C108" s="277"/>
      <c r="D108" s="278"/>
      <c r="E108" s="279"/>
      <c r="F108" s="664"/>
    </row>
    <row r="109" spans="1:6" ht="15.6" x14ac:dyDescent="0.3">
      <c r="A109" s="289" t="s">
        <v>146</v>
      </c>
      <c r="B109" s="275"/>
      <c r="C109" s="277"/>
      <c r="D109" s="278"/>
      <c r="E109" s="279"/>
      <c r="F109" s="664"/>
    </row>
    <row r="110" spans="1:6" ht="15.6" x14ac:dyDescent="0.3">
      <c r="A110" s="289" t="s">
        <v>147</v>
      </c>
      <c r="B110" s="275"/>
      <c r="C110" s="277"/>
      <c r="D110" s="278"/>
      <c r="E110" s="279"/>
      <c r="F110" s="664"/>
    </row>
    <row r="111" spans="1:6" ht="15.6" x14ac:dyDescent="0.3">
      <c r="A111" s="289" t="s">
        <v>148</v>
      </c>
      <c r="B111" s="275"/>
      <c r="C111" s="277"/>
      <c r="D111" s="278"/>
      <c r="E111" s="279"/>
      <c r="F111" s="664"/>
    </row>
    <row r="112" spans="1:6" ht="15.6" x14ac:dyDescent="0.3">
      <c r="A112" s="289" t="s">
        <v>149</v>
      </c>
      <c r="B112" s="275"/>
      <c r="C112" s="277"/>
      <c r="D112" s="278"/>
      <c r="E112" s="279"/>
      <c r="F112" s="664"/>
    </row>
    <row r="113" spans="1:6" ht="15.6" x14ac:dyDescent="0.3">
      <c r="A113" s="289" t="s">
        <v>150</v>
      </c>
      <c r="B113" s="275"/>
      <c r="C113" s="277"/>
      <c r="D113" s="278"/>
      <c r="E113" s="279"/>
      <c r="F113" s="664"/>
    </row>
    <row r="114" spans="1:6" ht="15.6" x14ac:dyDescent="0.3">
      <c r="A114" s="289" t="s">
        <v>377</v>
      </c>
      <c r="B114" s="275"/>
      <c r="C114" s="277"/>
      <c r="D114" s="278"/>
      <c r="E114" s="279"/>
      <c r="F114" s="664"/>
    </row>
    <row r="115" spans="1:6" ht="15.6" x14ac:dyDescent="0.3">
      <c r="A115" s="289" t="s">
        <v>378</v>
      </c>
      <c r="B115" s="275"/>
      <c r="C115" s="277"/>
      <c r="D115" s="278"/>
      <c r="E115" s="279"/>
      <c r="F115" s="664"/>
    </row>
    <row r="116" spans="1:6" ht="15.6" x14ac:dyDescent="0.3">
      <c r="A116" s="289" t="s">
        <v>379</v>
      </c>
      <c r="B116" s="275"/>
      <c r="C116" s="277"/>
      <c r="D116" s="278"/>
      <c r="E116" s="279"/>
      <c r="F116" s="664"/>
    </row>
    <row r="117" spans="1:6" ht="15.6" x14ac:dyDescent="0.3">
      <c r="A117" s="289" t="s">
        <v>380</v>
      </c>
      <c r="B117" s="275"/>
      <c r="C117" s="277"/>
      <c r="D117" s="278"/>
      <c r="E117" s="279"/>
      <c r="F117" s="664"/>
    </row>
    <row r="118" spans="1:6" ht="15.6" x14ac:dyDescent="0.3">
      <c r="A118" s="289" t="s">
        <v>381</v>
      </c>
      <c r="B118" s="275"/>
      <c r="C118" s="277"/>
      <c r="D118" s="278"/>
      <c r="E118" s="279"/>
      <c r="F118" s="664"/>
    </row>
    <row r="119" spans="1:6" ht="15.6" x14ac:dyDescent="0.3">
      <c r="A119" s="289" t="s">
        <v>382</v>
      </c>
      <c r="B119" s="280"/>
      <c r="C119" s="277"/>
      <c r="D119" s="278"/>
      <c r="E119" s="279"/>
      <c r="F119" s="664"/>
    </row>
    <row r="120" spans="1:6" x14ac:dyDescent="0.3">
      <c r="A120" s="289" t="s">
        <v>383</v>
      </c>
      <c r="B120" s="52"/>
      <c r="C120" s="56"/>
      <c r="D120" s="33"/>
      <c r="E120" s="279"/>
      <c r="F120" s="664"/>
    </row>
    <row r="121" spans="1:6" x14ac:dyDescent="0.3">
      <c r="A121" s="289" t="s">
        <v>384</v>
      </c>
      <c r="B121" s="52"/>
      <c r="C121" s="56"/>
      <c r="D121" s="33"/>
      <c r="E121" s="279"/>
      <c r="F121" s="664"/>
    </row>
    <row r="122" spans="1:6" ht="15.6" x14ac:dyDescent="0.25">
      <c r="A122" s="289" t="s">
        <v>385</v>
      </c>
      <c r="B122" s="275"/>
      <c r="C122" s="56"/>
      <c r="D122" s="33"/>
      <c r="E122" s="279"/>
      <c r="F122" s="664"/>
    </row>
    <row r="123" spans="1:6" ht="15.6" x14ac:dyDescent="0.25">
      <c r="A123" s="289" t="s">
        <v>386</v>
      </c>
      <c r="B123" s="275"/>
      <c r="C123" s="56"/>
      <c r="D123" s="33"/>
      <c r="E123" s="279"/>
      <c r="F123" s="664"/>
    </row>
    <row r="124" spans="1:6" ht="15.6" x14ac:dyDescent="0.25">
      <c r="A124" s="53"/>
      <c r="B124" s="275"/>
      <c r="C124" s="56"/>
      <c r="D124" s="33"/>
      <c r="E124" s="279"/>
      <c r="F124" s="664"/>
    </row>
    <row r="125" spans="1:6" ht="15.6" x14ac:dyDescent="0.25">
      <c r="B125" s="47"/>
    </row>
    <row r="126" spans="1:6" ht="15.6" x14ac:dyDescent="0.25">
      <c r="B126" s="46"/>
    </row>
    <row r="127" spans="1:6" ht="15.6" x14ac:dyDescent="0.25">
      <c r="B127" s="46"/>
    </row>
    <row r="128" spans="1:6" ht="15.6" x14ac:dyDescent="0.25">
      <c r="B128" s="46"/>
    </row>
    <row r="129" spans="2:2" ht="15.6" x14ac:dyDescent="0.25">
      <c r="B129" s="46"/>
    </row>
    <row r="130" spans="2:2" ht="15.6" x14ac:dyDescent="0.25">
      <c r="B130" s="47"/>
    </row>
    <row r="131" spans="2:2" ht="15.6" x14ac:dyDescent="0.25">
      <c r="B131" s="46"/>
    </row>
    <row r="132" spans="2:2" ht="15.6" x14ac:dyDescent="0.25">
      <c r="B132" s="46"/>
    </row>
    <row r="133" spans="2:2" ht="15.6" x14ac:dyDescent="0.25">
      <c r="B133" s="46"/>
    </row>
    <row r="134" spans="2:2" ht="15.6" x14ac:dyDescent="0.25">
      <c r="B134" s="46"/>
    </row>
    <row r="135" spans="2:2" ht="15.6" x14ac:dyDescent="0.25">
      <c r="B135" s="46"/>
    </row>
    <row r="136" spans="2:2" ht="15.6" x14ac:dyDescent="0.25">
      <c r="B136" s="46"/>
    </row>
    <row r="137" spans="2:2" ht="15.6" x14ac:dyDescent="0.25">
      <c r="B137" s="46"/>
    </row>
    <row r="138" spans="2:2" ht="15.6" x14ac:dyDescent="0.25">
      <c r="B138" s="46"/>
    </row>
    <row r="139" spans="2:2" ht="15.6" x14ac:dyDescent="0.25">
      <c r="B139" s="46"/>
    </row>
    <row r="140" spans="2:2" ht="15.6" x14ac:dyDescent="0.25">
      <c r="B140" s="46"/>
    </row>
    <row r="141" spans="2:2" ht="15.6" x14ac:dyDescent="0.25">
      <c r="B141" s="46"/>
    </row>
    <row r="142" spans="2:2" ht="15.6" x14ac:dyDescent="0.25">
      <c r="B142" s="46"/>
    </row>
    <row r="143" spans="2:2" ht="15.6" x14ac:dyDescent="0.25">
      <c r="B143" s="47"/>
    </row>
  </sheetData>
  <autoFilter ref="A12:E98" xr:uid="{00000000-0009-0000-0000-000007000000}"/>
  <mergeCells count="8">
    <mergeCell ref="C1:F1"/>
    <mergeCell ref="A10:F10"/>
    <mergeCell ref="F11:F12"/>
    <mergeCell ref="A11:A12"/>
    <mergeCell ref="D11:D12"/>
    <mergeCell ref="C11:C12"/>
    <mergeCell ref="B11:B12"/>
    <mergeCell ref="E11:E12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G50"/>
  <sheetViews>
    <sheetView zoomScale="69" zoomScaleNormal="69" zoomScalePageLayoutView="69" workbookViewId="0">
      <selection activeCell="C51" sqref="C51"/>
    </sheetView>
  </sheetViews>
  <sheetFormatPr defaultColWidth="8.88671875" defaultRowHeight="17.399999999999999" x14ac:dyDescent="0.3"/>
  <cols>
    <col min="1" max="1" width="8.88671875" style="35"/>
    <col min="2" max="2" width="44.6640625" style="37" customWidth="1"/>
    <col min="3" max="3" width="34.33203125" style="32" customWidth="1"/>
    <col min="4" max="4" width="33.88671875" style="32" customWidth="1"/>
    <col min="5" max="5" width="16.109375" style="55" customWidth="1"/>
    <col min="6" max="6" width="14.33203125" style="36" customWidth="1"/>
    <col min="7" max="16384" width="8.88671875" style="31"/>
  </cols>
  <sheetData>
    <row r="1" spans="2:6" ht="47.25" customHeight="1" x14ac:dyDescent="0.3">
      <c r="C1" s="828" t="s">
        <v>538</v>
      </c>
      <c r="D1" s="828"/>
      <c r="E1" s="828"/>
      <c r="F1" s="828"/>
    </row>
    <row r="2" spans="2:6" ht="24.75" customHeight="1" x14ac:dyDescent="0.3">
      <c r="C2" s="735"/>
      <c r="D2" s="735"/>
      <c r="E2" s="887" t="s">
        <v>474</v>
      </c>
      <c r="F2" s="887"/>
    </row>
    <row r="3" spans="2:6" ht="24.75" customHeight="1" x14ac:dyDescent="0.3">
      <c r="F3" s="194" t="s">
        <v>498</v>
      </c>
    </row>
    <row r="4" spans="2:6" ht="138" customHeight="1" x14ac:dyDescent="0.3">
      <c r="F4" s="194"/>
    </row>
    <row r="5" spans="2:6" x14ac:dyDescent="0.3">
      <c r="B5" s="724" t="s">
        <v>152</v>
      </c>
      <c r="C5" s="737"/>
      <c r="E5" s="31"/>
      <c r="F5" s="31"/>
    </row>
    <row r="6" spans="2:6" x14ac:dyDescent="0.3">
      <c r="B6" s="37" t="s">
        <v>540</v>
      </c>
      <c r="C6" s="32" t="str">
        <f>'6.1_Personas dati'!D80</f>
        <v>vvvvvvvvv uuuuuuuuuuuuu</v>
      </c>
    </row>
    <row r="7" spans="2:6" x14ac:dyDescent="0.3">
      <c r="B7" s="37" t="s">
        <v>541</v>
      </c>
      <c r="C7" s="32" t="str">
        <f>'6.1_Personas dati'!C81</f>
        <v>010199-112233</v>
      </c>
    </row>
    <row r="9" spans="2:6" x14ac:dyDescent="0.3">
      <c r="B9" s="37" t="s">
        <v>454</v>
      </c>
      <c r="C9" s="32" t="str">
        <f>'6.1_Personas dati'!C82</f>
        <v>wwwwwwwwww</v>
      </c>
    </row>
    <row r="10" spans="2:6" x14ac:dyDescent="0.3">
      <c r="B10" s="37" t="s">
        <v>455</v>
      </c>
      <c r="C10" s="32" t="str">
        <f>'6.1_Personas dati'!C83</f>
        <v>nnnnnnn</v>
      </c>
    </row>
    <row r="11" spans="2:6" x14ac:dyDescent="0.3">
      <c r="B11" s="37" t="s">
        <v>456</v>
      </c>
      <c r="C11" s="32" t="str">
        <f>'6.1_Personas dati'!C84</f>
        <v>aa@aaaaaa.lv</v>
      </c>
    </row>
    <row r="13" spans="2:6" ht="22.8" x14ac:dyDescent="0.4">
      <c r="C13" s="650" t="s">
        <v>460</v>
      </c>
    </row>
    <row r="15" spans="2:6" ht="17.399999999999999" customHeight="1" x14ac:dyDescent="0.25">
      <c r="B15" s="937" t="s">
        <v>533</v>
      </c>
      <c r="C15" s="938"/>
      <c r="D15" s="938"/>
      <c r="E15" s="938"/>
      <c r="F15" s="938"/>
    </row>
    <row r="16" spans="2:6" ht="17.399999999999999" customHeight="1" x14ac:dyDescent="0.25">
      <c r="B16" s="938"/>
      <c r="C16" s="938"/>
      <c r="D16" s="938"/>
      <c r="E16" s="938"/>
      <c r="F16" s="938"/>
    </row>
    <row r="17" spans="1:7" ht="17.399999999999999" customHeight="1" x14ac:dyDescent="0.25">
      <c r="B17" s="938"/>
      <c r="C17" s="938"/>
      <c r="D17" s="938"/>
      <c r="E17" s="938"/>
      <c r="F17" s="938"/>
    </row>
    <row r="18" spans="1:7" ht="17.399999999999999" customHeight="1" x14ac:dyDescent="0.25">
      <c r="B18" s="938"/>
      <c r="C18" s="938"/>
      <c r="D18" s="938"/>
      <c r="E18" s="938"/>
      <c r="F18" s="938"/>
    </row>
    <row r="19" spans="1:7" ht="56.25" customHeight="1" x14ac:dyDescent="0.25">
      <c r="B19" s="941" t="s">
        <v>539</v>
      </c>
      <c r="C19" s="941"/>
      <c r="D19" s="941"/>
      <c r="E19" s="941"/>
      <c r="F19" s="941"/>
      <c r="G19" s="941"/>
    </row>
    <row r="20" spans="1:7" ht="17.399999999999999" customHeight="1" thickBot="1" x14ac:dyDescent="0.3">
      <c r="B20" s="649"/>
      <c r="C20" s="649"/>
      <c r="D20" s="649"/>
      <c r="E20" s="649"/>
      <c r="F20" s="649"/>
    </row>
    <row r="21" spans="1:7" s="30" customFormat="1" ht="36" customHeight="1" x14ac:dyDescent="0.3">
      <c r="A21" s="929" t="s">
        <v>306</v>
      </c>
      <c r="B21" s="931" t="s">
        <v>307</v>
      </c>
      <c r="C21" s="931" t="s">
        <v>451</v>
      </c>
      <c r="D21" s="933" t="s">
        <v>452</v>
      </c>
      <c r="E21" s="931" t="s">
        <v>9</v>
      </c>
      <c r="F21" s="939" t="s">
        <v>111</v>
      </c>
    </row>
    <row r="22" spans="1:7" s="30" customFormat="1" ht="35.4" customHeight="1" thickBot="1" x14ac:dyDescent="0.35">
      <c r="A22" s="930"/>
      <c r="B22" s="932"/>
      <c r="C22" s="932"/>
      <c r="D22" s="934"/>
      <c r="E22" s="932"/>
      <c r="F22" s="940"/>
    </row>
    <row r="23" spans="1:7" s="30" customFormat="1" ht="16.2" thickBot="1" x14ac:dyDescent="0.35">
      <c r="A23" s="281">
        <v>1</v>
      </c>
      <c r="B23" s="282">
        <v>2</v>
      </c>
      <c r="C23" s="282">
        <v>3</v>
      </c>
      <c r="D23" s="282"/>
      <c r="E23" s="282">
        <v>4</v>
      </c>
      <c r="F23" s="283">
        <v>5</v>
      </c>
    </row>
    <row r="24" spans="1:7" ht="15.6" x14ac:dyDescent="0.25">
      <c r="A24" s="289"/>
      <c r="B24" s="223" t="str">
        <f>IF(A24="","",VLOOKUP(A24,'6.8_Pakalpojumu_saraksts'!A:B,2,0))</f>
        <v/>
      </c>
      <c r="C24" s="211" t="str">
        <f>IF(A24="","",VLOOKUP(A24,'6.8_Pakalpojumu_saraksts'!A:C,3,0))</f>
        <v/>
      </c>
      <c r="D24" s="211" t="str">
        <f>IF(A24="","",VLOOKUP(A24,'6.8_Pakalpojumu_saraksts'!A:F,6,0))</f>
        <v/>
      </c>
      <c r="E24" s="211" t="str">
        <f>IF(A24="","",VLOOKUP(A24,'6.8_Pakalpojumu_saraksts'!A:D,4,0))</f>
        <v/>
      </c>
      <c r="F24" s="647" t="str">
        <f>IF(A24="","",VLOOKUP(A24,'6.8_Pakalpojumu_saraksts'!A:E,5,0))</f>
        <v/>
      </c>
    </row>
    <row r="25" spans="1:7" ht="15.6" x14ac:dyDescent="0.25">
      <c r="A25" s="289"/>
      <c r="B25" s="223" t="str">
        <f>IF(A25="","",VLOOKUP(A25,'6.8_Pakalpojumu_saraksts'!A:B,2,0))</f>
        <v/>
      </c>
      <c r="C25" s="211" t="str">
        <f>IF(A25="","",VLOOKUP(A25,'6.8_Pakalpojumu_saraksts'!A:C,3,0))</f>
        <v/>
      </c>
      <c r="D25" s="211" t="str">
        <f>IF(A25="","",VLOOKUP(A25,'6.8_Pakalpojumu_saraksts'!A:F,6,0))</f>
        <v/>
      </c>
      <c r="E25" s="211" t="str">
        <f>IF(A25="","",VLOOKUP(A25,'6.8_Pakalpojumu_saraksts'!A:D,4,0))</f>
        <v/>
      </c>
      <c r="F25" s="647" t="str">
        <f>IF(A25="","",VLOOKUP(A25,'6.8_Pakalpojumu_saraksts'!A:E,5,0))</f>
        <v/>
      </c>
    </row>
    <row r="26" spans="1:7" ht="15.6" x14ac:dyDescent="0.25">
      <c r="A26" s="289"/>
      <c r="B26" s="223" t="str">
        <f>IF(A26="","",VLOOKUP(A26,'6.8_Pakalpojumu_saraksts'!A:B,2,0))</f>
        <v/>
      </c>
      <c r="C26" s="211" t="str">
        <f>IF(A26="","",VLOOKUP(A26,'6.8_Pakalpojumu_saraksts'!A:C,3,0))</f>
        <v/>
      </c>
      <c r="D26" s="211" t="str">
        <f>IF(A26="","",VLOOKUP(A26,'6.8_Pakalpojumu_saraksts'!A:F,6,0))</f>
        <v/>
      </c>
      <c r="E26" s="211" t="str">
        <f>IF(A26="","",VLOOKUP(A26,'6.8_Pakalpojumu_saraksts'!A:D,4,0))</f>
        <v/>
      </c>
      <c r="F26" s="647" t="str">
        <f>IF(A26="","",VLOOKUP(A26,'6.8_Pakalpojumu_saraksts'!A:E,5,0))</f>
        <v/>
      </c>
    </row>
    <row r="27" spans="1:7" ht="15.6" x14ac:dyDescent="0.25">
      <c r="A27" s="289"/>
      <c r="B27" s="223" t="str">
        <f>IF(A27="","",VLOOKUP(A27,'6.8_Pakalpojumu_saraksts'!A:B,2,0))</f>
        <v/>
      </c>
      <c r="C27" s="211" t="str">
        <f>IF(A27="","",VLOOKUP(A27,'6.8_Pakalpojumu_saraksts'!A:C,3,0))</f>
        <v/>
      </c>
      <c r="D27" s="211" t="str">
        <f>IF(A27="","",VLOOKUP(A27,'6.8_Pakalpojumu_saraksts'!A:F,6,0))</f>
        <v/>
      </c>
      <c r="E27" s="211" t="str">
        <f>IF(A27="","",VLOOKUP(A27,'6.8_Pakalpojumu_saraksts'!A:D,4,0))</f>
        <v/>
      </c>
      <c r="F27" s="647" t="str">
        <f>IF(A27="","",VLOOKUP(A27,'6.8_Pakalpojumu_saraksts'!A:E,5,0))</f>
        <v/>
      </c>
    </row>
    <row r="28" spans="1:7" ht="15.6" x14ac:dyDescent="0.25">
      <c r="A28" s="289"/>
      <c r="B28" s="223" t="str">
        <f>IF(A28="","",VLOOKUP(A28,'6.8_Pakalpojumu_saraksts'!A:B,2,0))</f>
        <v/>
      </c>
      <c r="C28" s="211" t="str">
        <f>IF(A28="","",VLOOKUP(A28,'6.8_Pakalpojumu_saraksts'!A:C,3,0))</f>
        <v/>
      </c>
      <c r="D28" s="211" t="str">
        <f>IF(A28="","",VLOOKUP(A28,'6.8_Pakalpojumu_saraksts'!A:F,6,0))</f>
        <v/>
      </c>
      <c r="E28" s="211" t="str">
        <f>IF(A28="","",VLOOKUP(A28,'6.8_Pakalpojumu_saraksts'!A:D,4,0))</f>
        <v/>
      </c>
      <c r="F28" s="647" t="str">
        <f>IF(A28="","",VLOOKUP(A28,'6.8_Pakalpojumu_saraksts'!A:E,5,0))</f>
        <v/>
      </c>
    </row>
    <row r="29" spans="1:7" ht="15.6" x14ac:dyDescent="0.25">
      <c r="A29" s="289"/>
      <c r="B29" s="223" t="str">
        <f>IF(A29="","",VLOOKUP(A29,'6.8_Pakalpojumu_saraksts'!A:B,2,0))</f>
        <v/>
      </c>
      <c r="C29" s="211" t="str">
        <f>IF(A29="","",VLOOKUP(A29,'6.8_Pakalpojumu_saraksts'!A:C,3,0))</f>
        <v/>
      </c>
      <c r="D29" s="211" t="str">
        <f>IF(A29="","",VLOOKUP(A29,'6.8_Pakalpojumu_saraksts'!A:F,6,0))</f>
        <v/>
      </c>
      <c r="E29" s="211" t="str">
        <f>IF(A29="","",VLOOKUP(A29,'6.8_Pakalpojumu_saraksts'!A:D,4,0))</f>
        <v/>
      </c>
      <c r="F29" s="647" t="str">
        <f>IF(A29="","",VLOOKUP(A29,'6.8_Pakalpojumu_saraksts'!A:E,5,0))</f>
        <v/>
      </c>
    </row>
    <row r="30" spans="1:7" ht="15.6" x14ac:dyDescent="0.25">
      <c r="A30" s="289"/>
      <c r="B30" s="223" t="str">
        <f>IF(A30="","",VLOOKUP(A30,'6.8_Pakalpojumu_saraksts'!A:B,2,0))</f>
        <v/>
      </c>
      <c r="C30" s="211" t="str">
        <f>IF(A30="","",VLOOKUP(A30,'6.8_Pakalpojumu_saraksts'!A:C,3,0))</f>
        <v/>
      </c>
      <c r="D30" s="211" t="str">
        <f>IF(A30="","",VLOOKUP(A30,'6.8_Pakalpojumu_saraksts'!A:F,6,0))</f>
        <v/>
      </c>
      <c r="E30" s="211" t="str">
        <f>IF(A30="","",VLOOKUP(A30,'6.8_Pakalpojumu_saraksts'!A:D,4,0))</f>
        <v/>
      </c>
      <c r="F30" s="647" t="str">
        <f>IF(A30="","",VLOOKUP(A30,'6.8_Pakalpojumu_saraksts'!A:E,5,0))</f>
        <v/>
      </c>
    </row>
    <row r="31" spans="1:7" ht="15.6" x14ac:dyDescent="0.25">
      <c r="A31" s="289"/>
      <c r="B31" s="223" t="str">
        <f>IF(A31="","",VLOOKUP(A31,'6.8_Pakalpojumu_saraksts'!A:B,2,0))</f>
        <v/>
      </c>
      <c r="C31" s="211" t="str">
        <f>IF(A31="","",VLOOKUP(A31,'6.8_Pakalpojumu_saraksts'!A:C,3,0))</f>
        <v/>
      </c>
      <c r="D31" s="211" t="str">
        <f>IF(A31="","",VLOOKUP(A31,'6.8_Pakalpojumu_saraksts'!A:F,6,0))</f>
        <v/>
      </c>
      <c r="E31" s="211" t="str">
        <f>IF(A31="","",VLOOKUP(A31,'6.8_Pakalpojumu_saraksts'!A:D,4,0))</f>
        <v/>
      </c>
      <c r="F31" s="647" t="str">
        <f>IF(A31="","",VLOOKUP(A31,'6.8_Pakalpojumu_saraksts'!A:E,5,0))</f>
        <v/>
      </c>
    </row>
    <row r="32" spans="1:7" ht="15.6" customHeight="1" x14ac:dyDescent="0.25">
      <c r="A32" s="289"/>
      <c r="B32" s="223" t="str">
        <f>IF(A32="","",VLOOKUP(A32,'6.8_Pakalpojumu_saraksts'!A:B,2,0))</f>
        <v/>
      </c>
      <c r="C32" s="211" t="str">
        <f>IF(A32="","",VLOOKUP(A32,'6.8_Pakalpojumu_saraksts'!A:C,3,0))</f>
        <v/>
      </c>
      <c r="D32" s="211" t="str">
        <f>IF(A32="","",VLOOKUP(A32,'6.8_Pakalpojumu_saraksts'!A:F,6,0))</f>
        <v/>
      </c>
      <c r="E32" s="211" t="str">
        <f>IF(A32="","",VLOOKUP(A32,'6.8_Pakalpojumu_saraksts'!A:D,4,0))</f>
        <v/>
      </c>
      <c r="F32" s="647" t="str">
        <f>IF(A32="","",VLOOKUP(A32,'6.8_Pakalpojumu_saraksts'!A:E,5,0))</f>
        <v/>
      </c>
    </row>
    <row r="33" spans="1:6" ht="15.6" customHeight="1" x14ac:dyDescent="0.25">
      <c r="A33" s="289"/>
      <c r="B33" s="223" t="str">
        <f>IF(A33="","",VLOOKUP(A33,'6.8_Pakalpojumu_saraksts'!A:B,2,0))</f>
        <v/>
      </c>
      <c r="C33" s="211" t="str">
        <f>IF(A33="","",VLOOKUP(A33,'6.8_Pakalpojumu_saraksts'!A:C,3,0))</f>
        <v/>
      </c>
      <c r="D33" s="211" t="str">
        <f>IF(A33="","",VLOOKUP(A33,'6.8_Pakalpojumu_saraksts'!A:F,6,0))</f>
        <v/>
      </c>
      <c r="E33" s="211" t="str">
        <f>IF(A33="","",VLOOKUP(A33,'6.8_Pakalpojumu_saraksts'!A:D,4,0))</f>
        <v/>
      </c>
      <c r="F33" s="647" t="str">
        <f>IF(A33="","",VLOOKUP(A33,'6.8_Pakalpojumu_saraksts'!A:E,5,0))</f>
        <v/>
      </c>
    </row>
    <row r="34" spans="1:6" ht="15.6" customHeight="1" x14ac:dyDescent="0.25">
      <c r="A34" s="289"/>
      <c r="B34" s="223" t="str">
        <f>IF(A34="","",VLOOKUP(A34,'6.8_Pakalpojumu_saraksts'!A:B,2,0))</f>
        <v/>
      </c>
      <c r="C34" s="211" t="str">
        <f>IF(A34="","",VLOOKUP(A34,'6.8_Pakalpojumu_saraksts'!A:C,3,0))</f>
        <v/>
      </c>
      <c r="D34" s="211" t="str">
        <f>IF(A34="","",VLOOKUP(A34,'6.8_Pakalpojumu_saraksts'!A:F,6,0))</f>
        <v/>
      </c>
      <c r="E34" s="211" t="str">
        <f>IF(A34="","",VLOOKUP(A34,'6.8_Pakalpojumu_saraksts'!A:D,4,0))</f>
        <v/>
      </c>
      <c r="F34" s="647" t="str">
        <f>IF(A34="","",VLOOKUP(A34,'6.8_Pakalpojumu_saraksts'!A:E,5,0))</f>
        <v/>
      </c>
    </row>
    <row r="35" spans="1:6" ht="15.6" customHeight="1" x14ac:dyDescent="0.25">
      <c r="A35" s="289"/>
      <c r="B35" s="223" t="str">
        <f>IF(A35="","",VLOOKUP(A35,'6.8_Pakalpojumu_saraksts'!A:B,2,0))</f>
        <v/>
      </c>
      <c r="C35" s="211" t="str">
        <f>IF(A35="","",VLOOKUP(A35,'6.8_Pakalpojumu_saraksts'!A:C,3,0))</f>
        <v/>
      </c>
      <c r="D35" s="211" t="str">
        <f>IF(A35="","",VLOOKUP(A35,'6.8_Pakalpojumu_saraksts'!A:F,6,0))</f>
        <v/>
      </c>
      <c r="E35" s="211" t="str">
        <f>IF(A35="","",VLOOKUP(A35,'6.8_Pakalpojumu_saraksts'!A:D,4,0))</f>
        <v/>
      </c>
      <c r="F35" s="647" t="str">
        <f>IF(A35="","",VLOOKUP(A35,'6.8_Pakalpojumu_saraksts'!A:E,5,0))</f>
        <v/>
      </c>
    </row>
    <row r="36" spans="1:6" ht="15.6" customHeight="1" x14ac:dyDescent="0.25">
      <c r="A36" s="289"/>
      <c r="B36" s="223" t="str">
        <f>IF(A36="","",VLOOKUP(A36,'6.8_Pakalpojumu_saraksts'!A:B,2,0))</f>
        <v/>
      </c>
      <c r="C36" s="211" t="str">
        <f>IF(A36="","",VLOOKUP(A36,'6.8_Pakalpojumu_saraksts'!A:C,3,0))</f>
        <v/>
      </c>
      <c r="D36" s="211" t="str">
        <f>IF(A36="","",VLOOKUP(A36,'6.8_Pakalpojumu_saraksts'!A:F,6,0))</f>
        <v/>
      </c>
      <c r="E36" s="211" t="str">
        <f>IF(A36="","",VLOOKUP(A36,'6.8_Pakalpojumu_saraksts'!A:D,4,0))</f>
        <v/>
      </c>
      <c r="F36" s="647" t="str">
        <f>IF(A36="","",VLOOKUP(A36,'6.8_Pakalpojumu_saraksts'!A:E,5,0))</f>
        <v/>
      </c>
    </row>
    <row r="37" spans="1:6" ht="15.6" customHeight="1" x14ac:dyDescent="0.25">
      <c r="A37" s="289"/>
      <c r="B37" s="223" t="str">
        <f>IF(A37="","",VLOOKUP(A37,'6.8_Pakalpojumu_saraksts'!A:B,2,0))</f>
        <v/>
      </c>
      <c r="C37" s="211" t="str">
        <f>IF(A37="","",VLOOKUP(A37,'6.8_Pakalpojumu_saraksts'!A:C,3,0))</f>
        <v/>
      </c>
      <c r="D37" s="211" t="str">
        <f>IF(A37="","",VLOOKUP(A37,'6.8_Pakalpojumu_saraksts'!A:F,6,0))</f>
        <v/>
      </c>
      <c r="E37" s="211" t="str">
        <f>IF(A37="","",VLOOKUP(A37,'6.8_Pakalpojumu_saraksts'!A:D,4,0))</f>
        <v/>
      </c>
      <c r="F37" s="647" t="str">
        <f>IF(A37="","",VLOOKUP(A37,'6.8_Pakalpojumu_saraksts'!A:E,5,0))</f>
        <v/>
      </c>
    </row>
    <row r="38" spans="1:6" ht="15.6" customHeight="1" x14ac:dyDescent="0.25">
      <c r="A38" s="289"/>
      <c r="B38" s="223" t="str">
        <f>IF(A38="","",VLOOKUP(A38,'6.8_Pakalpojumu_saraksts'!A:B,2,0))</f>
        <v/>
      </c>
      <c r="C38" s="211" t="str">
        <f>IF(A38="","",VLOOKUP(A38,'6.8_Pakalpojumu_saraksts'!A:C,3,0))</f>
        <v/>
      </c>
      <c r="D38" s="211" t="str">
        <f>IF(A38="","",VLOOKUP(A38,'6.8_Pakalpojumu_saraksts'!A:F,6,0))</f>
        <v/>
      </c>
      <c r="E38" s="211" t="str">
        <f>IF(A38="","",VLOOKUP(A38,'6.8_Pakalpojumu_saraksts'!A:D,4,0))</f>
        <v/>
      </c>
      <c r="F38" s="647" t="str">
        <f>IF(A38="","",VLOOKUP(A38,'6.8_Pakalpojumu_saraksts'!A:E,5,0))</f>
        <v/>
      </c>
    </row>
    <row r="39" spans="1:6" ht="15.6" x14ac:dyDescent="0.25">
      <c r="B39" s="46"/>
    </row>
    <row r="40" spans="1:6" ht="15.6" x14ac:dyDescent="0.25">
      <c r="B40" s="46"/>
    </row>
    <row r="41" spans="1:6" ht="15.6" x14ac:dyDescent="0.25">
      <c r="B41" s="46" t="s">
        <v>461</v>
      </c>
    </row>
    <row r="42" spans="1:6" ht="30" customHeight="1" x14ac:dyDescent="0.25">
      <c r="B42" s="46"/>
      <c r="D42" s="32" t="str">
        <f>C6</f>
        <v>vvvvvvvvv uuuuuuuuuuuuu</v>
      </c>
      <c r="E42" s="935" t="s">
        <v>499</v>
      </c>
      <c r="F42" s="935"/>
    </row>
    <row r="43" spans="1:6" ht="15.6" x14ac:dyDescent="0.25">
      <c r="B43" s="46"/>
      <c r="E43" s="936" t="s">
        <v>14</v>
      </c>
      <c r="F43" s="936"/>
    </row>
    <row r="44" spans="1:6" ht="15.6" x14ac:dyDescent="0.25">
      <c r="B44" s="46"/>
    </row>
    <row r="45" spans="1:6" ht="15.6" x14ac:dyDescent="0.25">
      <c r="B45" s="46"/>
    </row>
    <row r="46" spans="1:6" ht="15.6" x14ac:dyDescent="0.25">
      <c r="B46" s="46"/>
    </row>
    <row r="47" spans="1:6" ht="15.6" x14ac:dyDescent="0.25">
      <c r="B47" s="46"/>
    </row>
    <row r="48" spans="1:6" ht="15.6" x14ac:dyDescent="0.25">
      <c r="B48" s="46"/>
    </row>
    <row r="49" spans="2:2" ht="15.6" x14ac:dyDescent="0.25">
      <c r="B49" s="46"/>
    </row>
    <row r="50" spans="2:2" ht="15.6" x14ac:dyDescent="0.25">
      <c r="B50" s="47"/>
    </row>
  </sheetData>
  <autoFilter ref="A22:F22" xr:uid="{00000000-0009-0000-0000-000008000000}"/>
  <mergeCells count="12">
    <mergeCell ref="E42:F42"/>
    <mergeCell ref="E43:F43"/>
    <mergeCell ref="B15:F18"/>
    <mergeCell ref="F21:F22"/>
    <mergeCell ref="B19:G19"/>
    <mergeCell ref="C1:F1"/>
    <mergeCell ref="E2:F2"/>
    <mergeCell ref="A21:A22"/>
    <mergeCell ref="B21:B22"/>
    <mergeCell ref="C21:C22"/>
    <mergeCell ref="D21:D22"/>
    <mergeCell ref="E21:E22"/>
  </mergeCells>
  <pageMargins left="0.33" right="0.28000000000000003" top="0.74803149606299213" bottom="0.74803149606299213" header="0.31496062992125984" footer="0.31496062992125984"/>
  <pageSetup paperSize="9" scale="6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6.1_Personas dati</vt:lpstr>
      <vt:lpstr>6.2_Eksperti</vt:lpstr>
      <vt:lpstr>6.3_Mērķēšana</vt:lpstr>
      <vt:lpstr>6.4_Atbalsta_plāns</vt:lpstr>
      <vt:lpstr>6.5_Līguma_pielik_1</vt:lpstr>
      <vt:lpstr>6.6_Līguma_pielik_2</vt:lpstr>
      <vt:lpstr>6.7_Līguma_piel_3</vt:lpstr>
      <vt:lpstr>6.8_Pakalpojumu_saraksts</vt:lpstr>
      <vt:lpstr>6.9._Iesniegums</vt:lpstr>
      <vt:lpstr>6.10_Atbalsta plāna izpilde</vt:lpstr>
      <vt:lpstr>6.11_Tehniskā</vt:lpstr>
      <vt:lpstr>Sheet1</vt:lpstr>
      <vt:lpstr>'6.9._Iesniegums'!_ftn1</vt:lpstr>
      <vt:lpstr>'6.8_Pakalpojumu_saraksts'!_Hlk505267277</vt:lpstr>
      <vt:lpstr>'6.8_Pakalpojumu_saraksts'!_Hlk505865901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2019-03-15T12:19:04Z</dcterms:created>
  <dcterms:modified xsi:type="dcterms:W3CDTF">2019-03-18T20:05:03Z</dcterms:modified>
</cp:coreProperties>
</file>